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crodriguez\Desktop\ADMINISTRATIVO FINANCIERO\EJECUCION PRESUPUESTARIA\2022\10. OCTUBRE 2022\"/>
    </mc:Choice>
  </mc:AlternateContent>
  <xr:revisionPtr revIDLastSave="0" documentId="13_ncr:1_{DE3ABB0F-7AF8-4E90-BF32-F85E9619EA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JECUCION JUNIO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8" i="6" l="1"/>
  <c r="P59" i="6"/>
  <c r="P60" i="6"/>
  <c r="P61" i="6"/>
  <c r="P62" i="6"/>
  <c r="P63" i="6"/>
  <c r="P64" i="6"/>
  <c r="P65" i="6"/>
  <c r="P57" i="6"/>
  <c r="P32" i="6"/>
  <c r="P33" i="6"/>
  <c r="P34" i="6"/>
  <c r="P35" i="6"/>
  <c r="P36" i="6"/>
  <c r="P37" i="6"/>
  <c r="P38" i="6"/>
  <c r="P31" i="6"/>
  <c r="P22" i="6"/>
  <c r="P23" i="6"/>
  <c r="P24" i="6"/>
  <c r="P25" i="6"/>
  <c r="P26" i="6"/>
  <c r="P27" i="6"/>
  <c r="P28" i="6"/>
  <c r="P29" i="6"/>
  <c r="P21" i="6"/>
  <c r="P17" i="6"/>
  <c r="P18" i="6"/>
  <c r="P19" i="6"/>
  <c r="P16" i="6"/>
  <c r="O15" i="6"/>
  <c r="O20" i="6"/>
  <c r="O30" i="6"/>
  <c r="O48" i="6"/>
  <c r="O56" i="6"/>
  <c r="O66" i="6"/>
  <c r="O71" i="6"/>
  <c r="N15" i="6"/>
  <c r="N20" i="6"/>
  <c r="N30" i="6"/>
  <c r="N48" i="6"/>
  <c r="N56" i="6"/>
  <c r="N66" i="6"/>
  <c r="N71" i="6"/>
  <c r="P46" i="6"/>
  <c r="P47" i="6"/>
  <c r="P48" i="6"/>
  <c r="P66" i="6"/>
  <c r="P71" i="6"/>
  <c r="M15" i="6"/>
  <c r="M20" i="6"/>
  <c r="M30" i="6"/>
  <c r="M48" i="6"/>
  <c r="M66" i="6"/>
  <c r="M71" i="6"/>
  <c r="L15" i="6"/>
  <c r="L20" i="6"/>
  <c r="L30" i="6"/>
  <c r="L48" i="6"/>
  <c r="L56" i="6"/>
  <c r="L66" i="6"/>
  <c r="L71" i="6"/>
  <c r="L89" i="6"/>
  <c r="K15" i="6"/>
  <c r="K20" i="6"/>
  <c r="K30" i="6"/>
  <c r="K48" i="6"/>
  <c r="K56" i="6"/>
  <c r="K66" i="6"/>
  <c r="K71" i="6"/>
  <c r="K89" i="6"/>
  <c r="J15" i="6"/>
  <c r="J20" i="6"/>
  <c r="J30" i="6"/>
  <c r="J48" i="6"/>
  <c r="J56" i="6"/>
  <c r="J66" i="6"/>
  <c r="J71" i="6"/>
  <c r="I20" i="6"/>
  <c r="E58" i="6"/>
  <c r="E59" i="6"/>
  <c r="E60" i="6"/>
  <c r="E61" i="6"/>
  <c r="E62" i="6"/>
  <c r="E63" i="6"/>
  <c r="E65" i="6"/>
  <c r="E57" i="6"/>
  <c r="D40" i="6"/>
  <c r="E40" i="6" s="1"/>
  <c r="E38" i="6"/>
  <c r="E36" i="6"/>
  <c r="E35" i="6"/>
  <c r="E34" i="6"/>
  <c r="D30" i="6"/>
  <c r="E32" i="6"/>
  <c r="C30" i="6"/>
  <c r="D20" i="6"/>
  <c r="E28" i="6"/>
  <c r="E27" i="6"/>
  <c r="E26" i="6"/>
  <c r="E21" i="6"/>
  <c r="E19" i="6"/>
  <c r="E17" i="6"/>
  <c r="E16" i="6"/>
  <c r="E89" i="6"/>
  <c r="I15" i="6"/>
  <c r="I30" i="6"/>
  <c r="I45" i="6"/>
  <c r="I44" i="6" s="1"/>
  <c r="I43" i="6" s="1"/>
  <c r="I42" i="6" s="1"/>
  <c r="I41" i="6" s="1"/>
  <c r="I40" i="6" s="1"/>
  <c r="I39" i="6" s="1"/>
  <c r="I48" i="6"/>
  <c r="I56" i="6"/>
  <c r="I66" i="6"/>
  <c r="I74" i="6"/>
  <c r="I71" i="6" s="1"/>
  <c r="I81" i="6"/>
  <c r="I84" i="6"/>
  <c r="D89" i="6"/>
  <c r="P87" i="6"/>
  <c r="F87" i="6"/>
  <c r="C87" i="6"/>
  <c r="P84" i="6"/>
  <c r="H84" i="6"/>
  <c r="G84" i="6"/>
  <c r="F84" i="6"/>
  <c r="C84" i="6"/>
  <c r="P81" i="6"/>
  <c r="H81" i="6"/>
  <c r="G81" i="6"/>
  <c r="F81" i="6"/>
  <c r="C81" i="6"/>
  <c r="H74" i="6"/>
  <c r="H71" i="6" s="1"/>
  <c r="G74" i="6"/>
  <c r="G71" i="6" s="1"/>
  <c r="F74" i="6"/>
  <c r="F71" i="6" s="1"/>
  <c r="H66" i="6"/>
  <c r="G66" i="6"/>
  <c r="F66" i="6"/>
  <c r="H56" i="6"/>
  <c r="G56" i="6"/>
  <c r="F56" i="6"/>
  <c r="D56" i="6"/>
  <c r="D14" i="6" s="1"/>
  <c r="D79" i="6" s="1"/>
  <c r="C56" i="6"/>
  <c r="E56" i="6" s="1"/>
  <c r="H48" i="6"/>
  <c r="G48" i="6"/>
  <c r="F48" i="6"/>
  <c r="C48" i="6"/>
  <c r="H45" i="6"/>
  <c r="H44" i="6" s="1"/>
  <c r="H43" i="6" s="1"/>
  <c r="H42" i="6" s="1"/>
  <c r="H41" i="6" s="1"/>
  <c r="H40" i="6" s="1"/>
  <c r="H39" i="6" s="1"/>
  <c r="G45" i="6"/>
  <c r="G44" i="6" s="1"/>
  <c r="G43" i="6" s="1"/>
  <c r="G42" i="6" s="1"/>
  <c r="G41" i="6" s="1"/>
  <c r="G40" i="6" s="1"/>
  <c r="G39" i="6" s="1"/>
  <c r="F45" i="6"/>
  <c r="P45" i="6" s="1"/>
  <c r="C39" i="6"/>
  <c r="D39" i="6" s="1"/>
  <c r="E39" i="6" s="1"/>
  <c r="H30" i="6"/>
  <c r="G30" i="6"/>
  <c r="F30" i="6"/>
  <c r="H20" i="6"/>
  <c r="G20" i="6"/>
  <c r="F20" i="6"/>
  <c r="C20" i="6"/>
  <c r="H15" i="6"/>
  <c r="G15" i="6"/>
  <c r="F15" i="6"/>
  <c r="C15" i="6"/>
  <c r="E15" i="6" s="1"/>
  <c r="O14" i="6" l="1"/>
  <c r="O79" i="6"/>
  <c r="O90" i="6" s="1"/>
  <c r="N14" i="6"/>
  <c r="N79" i="6"/>
  <c r="N90" i="6" s="1"/>
  <c r="P15" i="6"/>
  <c r="E20" i="6"/>
  <c r="M79" i="6"/>
  <c r="M90" i="6" s="1"/>
  <c r="P56" i="6"/>
  <c r="P30" i="6"/>
  <c r="P20" i="6"/>
  <c r="M14" i="6"/>
  <c r="L79" i="6"/>
  <c r="L90" i="6" s="1"/>
  <c r="L14" i="6"/>
  <c r="P80" i="6"/>
  <c r="K14" i="6"/>
  <c r="K79" i="6"/>
  <c r="K90" i="6" s="1"/>
  <c r="E30" i="6"/>
  <c r="J79" i="6"/>
  <c r="J14" i="6"/>
  <c r="J89" i="6"/>
  <c r="I80" i="6"/>
  <c r="I89" i="6"/>
  <c r="I14" i="6"/>
  <c r="I79" i="6"/>
  <c r="C80" i="6"/>
  <c r="C79" i="6"/>
  <c r="E79" i="6" s="1"/>
  <c r="G89" i="6"/>
  <c r="H80" i="6"/>
  <c r="G80" i="6"/>
  <c r="F80" i="6"/>
  <c r="C14" i="6"/>
  <c r="E14" i="6" s="1"/>
  <c r="H89" i="6"/>
  <c r="G79" i="6"/>
  <c r="H14" i="6"/>
  <c r="C89" i="6"/>
  <c r="F89" i="6"/>
  <c r="P89" i="6"/>
  <c r="H79" i="6"/>
  <c r="G14" i="6"/>
  <c r="F44" i="6"/>
  <c r="P44" i="6" s="1"/>
  <c r="J90" i="6" l="1"/>
  <c r="I90" i="6"/>
  <c r="D90" i="6"/>
  <c r="G90" i="6"/>
  <c r="C90" i="6"/>
  <c r="H90" i="6"/>
  <c r="F43" i="6"/>
  <c r="P43" i="6" s="1"/>
  <c r="E90" i="6" l="1"/>
  <c r="F42" i="6"/>
  <c r="P42" i="6" s="1"/>
  <c r="F41" i="6" l="1"/>
  <c r="P41" i="6" s="1"/>
  <c r="F40" i="6" l="1"/>
  <c r="P40" i="6" s="1"/>
  <c r="P39" i="6" s="1"/>
  <c r="P14" i="6" s="1"/>
  <c r="F39" i="6" l="1"/>
  <c r="P79" i="6" l="1"/>
  <c r="P90" i="6" s="1"/>
  <c r="F14" i="6"/>
  <c r="F79" i="6"/>
  <c r="F90" i="6" s="1"/>
</calcChain>
</file>

<file path=xl/sharedStrings.xml><?xml version="1.0" encoding="utf-8"?>
<sst xmlns="http://schemas.openxmlformats.org/spreadsheetml/2006/main" count="101" uniqueCount="101">
  <si>
    <t>DETALLE</t>
  </si>
  <si>
    <t>Enero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</si>
  <si>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</si>
  <si>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</si>
  <si>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</si>
  <si>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</si>
  <si>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</si>
  <si>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</si>
  <si>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</si>
  <si>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</si>
  <si>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</si>
  <si>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</si>
  <si>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</si>
  <si>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</si>
  <si>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</si>
  <si>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</si>
  <si>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</si>
  <si>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</si>
  <si>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</si>
  <si>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</si>
  <si>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</si>
  <si>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2.3.4-PRODUCTOS FARMACÉUTICOS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</si>
  <si>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</si>
  <si>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</si>
  <si>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</si>
  <si>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</si>
  <si>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</si>
  <si>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</si>
  <si>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</si>
  <si>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</si>
  <si>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</si>
  <si>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</si>
  <si>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</si>
  <si>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</si>
  <si>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</si>
  <si>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2.5.1 - TRANSFERENCIAS DE CAPITAL AL SECTOR PRIVADO</t>
  </si>
  <si>
    <t>2.5.2-TRANSFERENCIAS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</si>
  <si>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</si>
  <si>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</si>
  <si>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</si>
  <si>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</si>
  <si>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</si>
  <si>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</si>
  <si>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</si>
  <si>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</si>
  <si>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</si>
  <si>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</si>
  <si>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</si>
  <si>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BIÓLOGICOS CULTIVABLES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</si>
  <si>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</si>
  <si>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</si>
  <si>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</si>
  <si>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</si>
  <si>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</si>
  <si>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</si>
  <si>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 Y 33 LEY 423-06)</t>
  </si>
  <si>
    <t>2.8-ADQUISICION DE ACTIVOS FINANCIEROS CON FINES DE POLÍTICA</t>
  </si>
  <si>
    <t>2.8.1-CONCESIÓN DE PRESTAMOS</t>
  </si>
  <si>
    <t>2.8.2-ADQUISICIÓN DE TÍTULOS VALORES REPRESENTATIVOS DE DEUDA</t>
  </si>
  <si>
    <t>2.9-GASTOS FINANCIEROS</t>
  </si>
  <si>
    <t>2.9.1-INTERESES DE LA DEUDA PÚBLICA INTERNA</t>
  </si>
  <si>
    <t>2.9.2-NTERESES DE LA DEUDA PUBLICA EXTERNA</t>
  </si>
  <si>
    <t>2.9.3-INTERESES DE LA DEUDA COMERCIAL</t>
  </si>
  <si>
    <t>2.9.4-COMISIONES Y OTROS GASTOS BANCARIOS DE LA DEUDA PÚBLICA</t>
  </si>
  <si>
    <t>TOTAL GASTOS</t>
  </si>
  <si>
    <t xml:space="preserve">4-APLICACIONES FINANCIERAS </t>
  </si>
  <si>
    <t>4.1 -INCREMENTOS DE ACTIVOS FINANCIEROS</t>
  </si>
  <si>
    <t>4.1.1-INCREMENTO DE ACTIVOS FINANCIEROS CORRIENTES</t>
  </si>
  <si>
    <t>4.1.2-INCREMENTO DE ACTIVOS FINANCIEROS NO CORRIENTES</t>
  </si>
  <si>
    <t>4.2-DISMINUCION DE PASIVOS</t>
  </si>
  <si>
    <t>4.2.1-DISMINUCIÓN DE PASIVOS CORRIENTES</t>
  </si>
  <si>
    <t>4.2.2-DISMINUCIÓN DE PASIVOS NO CORRIENTES</t>
  </si>
  <si>
    <t>4.3-DISMINUCION DE FONDOS DE TERCEROS</t>
  </si>
  <si>
    <t>4.3.5-DISMINUCIÓN DE FONDOS DE TERCEROS</t>
  </si>
  <si>
    <t>TOTAL APLICACIONES FINANCIERAS</t>
  </si>
  <si>
    <t>TOTAL GASTOS Y APLICACIONES FINANCIERAS</t>
  </si>
  <si>
    <t>2.3.3-PAPEL, CARTÓN E IMPRESOS</t>
  </si>
  <si>
    <t>2.3.5-CUERO, CAUCHO Y PLÁSTICO</t>
  </si>
  <si>
    <t>2.6.2-MOBILIARIO Y EQUIPO DE AUDIO, AUDIOVISUAL, RECREATIVO Y EDUCACIONAL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</si>
  <si>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</si>
  <si>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</si>
  <si>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</si>
  <si>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</si>
  <si>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</si>
  <si>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</si>
  <si>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6.Fuente SIGEF</t>
  </si>
  <si>
    <t>Prespuesto Aprobado 2022</t>
  </si>
  <si>
    <t>Presupuesto Modificado</t>
  </si>
  <si>
    <t>Total</t>
  </si>
  <si>
    <t xml:space="preserve">Febrero </t>
  </si>
  <si>
    <t>Marzo</t>
  </si>
  <si>
    <r>
      <rPr>
        <b/>
        <i/>
        <sz val="11"/>
        <rFont val="Arial"/>
        <family val="2"/>
      </rPr>
      <t>Fuente</t>
    </r>
    <r>
      <rPr>
        <b/>
        <sz val="11"/>
        <rFont val="Arial"/>
        <family val="2"/>
      </rPr>
      <t>:</t>
    </r>
    <r>
      <rPr>
        <sz val="11"/>
        <rFont val="Arial"/>
        <family val="2"/>
      </rPr>
      <t xml:space="preserve"> Sistema de Información de la Gestión Financiera (SIGEF).</t>
    </r>
  </si>
  <si>
    <r>
      <rPr>
        <b/>
        <sz val="11"/>
        <rFont val="Arial"/>
        <family val="2"/>
      </rPr>
      <t xml:space="preserve">Presupuesto Aprobado: </t>
    </r>
    <r>
      <rPr>
        <sz val="11"/>
        <rFont val="Arial"/>
        <family val="2"/>
      </rPr>
      <t xml:space="preserve">
Se refiere al presupuesto aprobado en la Ley de Presupuesto General del Estado.
</t>
    </r>
    <r>
      <rPr>
        <b/>
        <sz val="11"/>
        <rFont val="Arial"/>
        <family val="2"/>
      </rPr>
      <t xml:space="preserve">
Presupuesto Modificado:
</t>
    </r>
    <r>
      <rPr>
        <sz val="11"/>
        <rFont val="Arial"/>
        <family val="2"/>
      </rPr>
      <t xml:space="preserve">Se refiere al presupuesto aprobado en caso de que el Congreso Nacional apruebe un
presupuesto complementario.
</t>
    </r>
    <r>
      <rPr>
        <b/>
        <sz val="11"/>
        <rFont val="Arial"/>
        <family val="2"/>
      </rPr>
      <t>Total Devengado:</t>
    </r>
    <r>
      <rPr>
        <sz val="11"/>
        <rFont val="Arial"/>
        <family val="2"/>
      </rPr>
      <t xml:space="preserve">
Son los recursos financieros que surgen con la obligación de pago por la recepción de
conformidad de obras, bienes y servicios oportunamente contratados o, en los casos de gastos sin contraprestación, por haberse cumplido los requisitos administrativos dispuestos por el reglamento de la presente ley. </t>
    </r>
  </si>
  <si>
    <t>Abril</t>
  </si>
  <si>
    <t>Presupuesto Vigente</t>
  </si>
  <si>
    <t>Mayo</t>
  </si>
  <si>
    <t>Junio</t>
  </si>
  <si>
    <t>Julio</t>
  </si>
  <si>
    <t>Agosto</t>
  </si>
  <si>
    <t>Septiembre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</si>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</sst>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\ _€_-;\-* #,##0.00\ _€_-;_-* &quot;-&quot;??\ _€_-;_-@_-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4"/>
      <name val="Calibri Light"/>
      <family val="2"/>
      <scheme val="major"/>
    </font>
    <font>
      <sz val="11"/>
      <name val="Calibri Light"/>
      <family val="2"/>
      <scheme val="major"/>
    </font>
    <font>
      <sz val="11"/>
      <color indexed="8"/>
      <name val="Calibri Light"/>
      <family val="2"/>
      <scheme val="major"/>
    </font>
    <font>
      <b/>
      <sz val="11"/>
      <color indexed="8"/>
      <name val="Arial"/>
      <family val="2"/>
    </font>
    <font>
      <sz val="8"/>
      <name val="Arial"/>
      <family val="2"/>
    </font>
    <font>
      <b/>
      <sz val="12"/>
      <color indexed="8"/>
      <name val="Segoe UI"/>
      <family val="2"/>
    </font>
    <font>
      <b/>
      <sz val="14"/>
      <name val="Segoe UI"/>
      <family val="2"/>
    </font>
    <font>
      <sz val="14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thin">
        <color theme="4" tint="0.59999389629810485"/>
      </top>
      <bottom style="thin">
        <color theme="4" tint="0.59999389629810485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B0F0"/>
      </left>
      <right style="thin">
        <color indexed="64"/>
      </right>
      <top style="thin">
        <color rgb="FF00B0F0"/>
      </top>
      <bottom style="thin">
        <color rgb="FF00B0F0"/>
      </bottom>
      <diagonal/>
    </border>
    <border>
      <left/>
      <right style="thin">
        <color indexed="64"/>
      </right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4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9" fillId="0" borderId="0" xfId="0" applyFont="1"/>
    <xf numFmtId="49" fontId="10" fillId="0" borderId="0" xfId="0" applyNumberFormat="1" applyFont="1" applyAlignment="1">
      <alignment horizontal="left" vertical="center" wrapText="1" indent="2"/>
    </xf>
    <xf numFmtId="49" fontId="3" fillId="0" borderId="0" xfId="0" applyNumberFormat="1" applyFont="1" applyAlignment="1">
      <alignment horizontal="left" vertical="center" wrapText="1" indent="2"/>
    </xf>
    <xf numFmtId="49" fontId="11" fillId="0" borderId="0" xfId="0" applyNumberFormat="1" applyFont="1" applyAlignment="1">
      <alignment horizontal="left" vertical="center" wrapText="1" indent="2"/>
    </xf>
    <xf numFmtId="49" fontId="8" fillId="2" borderId="7" xfId="0" applyNumberFormat="1" applyFont="1" applyFill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49" fontId="8" fillId="2" borderId="19" xfId="0" applyNumberFormat="1" applyFont="1" applyFill="1" applyBorder="1" applyAlignment="1">
      <alignment horizontal="center" vertical="center" wrapText="1"/>
    </xf>
    <xf numFmtId="49" fontId="8" fillId="2" borderId="20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left" vertical="top" wrapText="1"/>
    </xf>
    <xf numFmtId="49" fontId="8" fillId="2" borderId="23" xfId="0" applyNumberFormat="1" applyFont="1" applyFill="1" applyBorder="1" applyAlignment="1">
      <alignment horizontal="center" vertical="center" wrapText="1"/>
    </xf>
    <xf numFmtId="49" fontId="8" fillId="2" borderId="30" xfId="0" applyNumberFormat="1" applyFont="1" applyFill="1" applyBorder="1" applyAlignment="1">
      <alignment horizontal="center" vertical="center" wrapText="1"/>
    </xf>
    <xf numFmtId="164" fontId="9" fillId="0" borderId="0" xfId="0" applyNumberFormat="1" applyFont="1"/>
    <xf numFmtId="164" fontId="13" fillId="0" borderId="0" xfId="1" applyFont="1" applyFill="1" applyAlignment="1">
      <alignment horizontal="right"/>
    </xf>
    <xf numFmtId="49" fontId="14" fillId="0" borderId="21" xfId="0" applyNumberFormat="1" applyFont="1" applyBorder="1" applyAlignment="1">
      <alignment horizontal="left" vertical="center"/>
    </xf>
    <xf numFmtId="164" fontId="14" fillId="0" borderId="25" xfId="0" applyNumberFormat="1" applyFont="1" applyBorder="1" applyAlignment="1">
      <alignment horizontal="right" vertical="center"/>
    </xf>
    <xf numFmtId="164" fontId="14" fillId="0" borderId="26" xfId="1" applyFont="1" applyBorder="1" applyAlignment="1">
      <alignment horizontal="right" vertical="center"/>
    </xf>
    <xf numFmtId="164" fontId="14" fillId="0" borderId="27" xfId="1" applyFont="1" applyBorder="1" applyAlignment="1">
      <alignment horizontal="right" vertical="center"/>
    </xf>
    <xf numFmtId="164" fontId="14" fillId="0" borderId="12" xfId="0" applyNumberFormat="1" applyFont="1" applyBorder="1" applyAlignment="1">
      <alignment horizontal="right" vertical="center"/>
    </xf>
    <xf numFmtId="164" fontId="14" fillId="0" borderId="6" xfId="0" applyNumberFormat="1" applyFont="1" applyBorder="1" applyAlignment="1">
      <alignment horizontal="right" vertical="center"/>
    </xf>
    <xf numFmtId="164" fontId="14" fillId="0" borderId="4" xfId="0" applyNumberFormat="1" applyFont="1" applyBorder="1" applyAlignment="1">
      <alignment horizontal="right" vertical="center"/>
    </xf>
    <xf numFmtId="49" fontId="14" fillId="0" borderId="5" xfId="0" applyNumberFormat="1" applyFont="1" applyBorder="1" applyAlignment="1">
      <alignment horizontal="left" vertical="center" wrapText="1" indent="1"/>
    </xf>
    <xf numFmtId="164" fontId="14" fillId="0" borderId="24" xfId="0" applyNumberFormat="1" applyFont="1" applyBorder="1" applyAlignment="1">
      <alignment horizontal="right" vertical="center"/>
    </xf>
    <xf numFmtId="49" fontId="15" fillId="0" borderId="5" xfId="0" applyNumberFormat="1" applyFont="1" applyBorder="1" applyAlignment="1">
      <alignment horizontal="left" vertical="center" wrapText="1" indent="2"/>
    </xf>
    <xf numFmtId="164" fontId="15" fillId="0" borderId="15" xfId="0" applyNumberFormat="1" applyFont="1" applyBorder="1" applyAlignment="1">
      <alignment horizontal="right"/>
    </xf>
    <xf numFmtId="164" fontId="15" fillId="0" borderId="12" xfId="0" applyNumberFormat="1" applyFont="1" applyBorder="1" applyAlignment="1">
      <alignment horizontal="right" vertical="center"/>
    </xf>
    <xf numFmtId="164" fontId="15" fillId="0" borderId="6" xfId="0" applyNumberFormat="1" applyFont="1" applyBorder="1" applyAlignment="1">
      <alignment horizontal="right"/>
    </xf>
    <xf numFmtId="164" fontId="15" fillId="0" borderId="12" xfId="0" applyNumberFormat="1" applyFont="1" applyBorder="1" applyAlignment="1">
      <alignment horizontal="right"/>
    </xf>
    <xf numFmtId="164" fontId="15" fillId="0" borderId="4" xfId="0" applyNumberFormat="1" applyFont="1" applyBorder="1" applyAlignment="1">
      <alignment horizontal="right"/>
    </xf>
    <xf numFmtId="164" fontId="15" fillId="0" borderId="9" xfId="0" applyNumberFormat="1" applyFont="1" applyBorder="1" applyAlignment="1">
      <alignment horizontal="right"/>
    </xf>
    <xf numFmtId="164" fontId="15" fillId="0" borderId="9" xfId="0" applyNumberFormat="1" applyFont="1" applyBorder="1" applyAlignment="1">
      <alignment horizontal="right" vertical="center"/>
    </xf>
    <xf numFmtId="164" fontId="15" fillId="0" borderId="14" xfId="0" applyNumberFormat="1" applyFont="1" applyBorder="1" applyAlignment="1">
      <alignment horizontal="right" vertical="center"/>
    </xf>
    <xf numFmtId="164" fontId="14" fillId="0" borderId="18" xfId="0" applyNumberFormat="1" applyFont="1" applyBorder="1" applyAlignment="1">
      <alignment horizontal="right" vertical="center"/>
    </xf>
    <xf numFmtId="164" fontId="14" fillId="0" borderId="6" xfId="1" applyFont="1" applyBorder="1" applyAlignment="1">
      <alignment horizontal="right"/>
    </xf>
    <xf numFmtId="164" fontId="14" fillId="0" borderId="12" xfId="1" applyFont="1" applyBorder="1" applyAlignment="1">
      <alignment horizontal="right"/>
    </xf>
    <xf numFmtId="164" fontId="14" fillId="0" borderId="4" xfId="1" applyFont="1" applyBorder="1" applyAlignment="1">
      <alignment horizontal="right"/>
    </xf>
    <xf numFmtId="164" fontId="14" fillId="0" borderId="20" xfId="0" applyNumberFormat="1" applyFont="1" applyBorder="1" applyAlignment="1">
      <alignment horizontal="right" vertical="center"/>
    </xf>
    <xf numFmtId="2" fontId="14" fillId="0" borderId="6" xfId="0" applyNumberFormat="1" applyFont="1" applyBorder="1" applyAlignment="1">
      <alignment horizontal="right"/>
    </xf>
    <xf numFmtId="2" fontId="14" fillId="0" borderId="4" xfId="0" applyNumberFormat="1" applyFont="1" applyBorder="1" applyAlignment="1">
      <alignment horizontal="right"/>
    </xf>
    <xf numFmtId="164" fontId="15" fillId="0" borderId="11" xfId="0" applyNumberFormat="1" applyFont="1" applyBorder="1" applyAlignment="1">
      <alignment horizontal="right" vertical="center"/>
    </xf>
    <xf numFmtId="164" fontId="15" fillId="0" borderId="15" xfId="0" applyNumberFormat="1" applyFont="1" applyBorder="1" applyAlignment="1">
      <alignment horizontal="right" vertical="center"/>
    </xf>
    <xf numFmtId="164" fontId="15" fillId="0" borderId="6" xfId="0" applyNumberFormat="1" applyFont="1" applyBorder="1" applyAlignment="1">
      <alignment horizontal="right" vertical="center"/>
    </xf>
    <xf numFmtId="2" fontId="14" fillId="0" borderId="9" xfId="0" applyNumberFormat="1" applyFont="1" applyBorder="1" applyAlignment="1">
      <alignment horizontal="right" vertical="center"/>
    </xf>
    <xf numFmtId="49" fontId="15" fillId="0" borderId="16" xfId="0" applyNumberFormat="1" applyFont="1" applyBorder="1" applyAlignment="1">
      <alignment horizontal="left" vertical="center" wrapText="1" indent="2"/>
    </xf>
    <xf numFmtId="164" fontId="14" fillId="0" borderId="28" xfId="0" applyNumberFormat="1" applyFont="1" applyBorder="1" applyAlignment="1">
      <alignment horizontal="right" vertical="center"/>
    </xf>
    <xf numFmtId="164" fontId="14" fillId="0" borderId="29" xfId="0" applyNumberFormat="1" applyFont="1" applyBorder="1" applyAlignment="1">
      <alignment horizontal="right" vertical="center"/>
    </xf>
    <xf numFmtId="2" fontId="14" fillId="0" borderId="12" xfId="0" applyNumberFormat="1" applyFont="1" applyBorder="1" applyAlignment="1">
      <alignment horizontal="right"/>
    </xf>
    <xf numFmtId="2" fontId="14" fillId="0" borderId="18" xfId="0" applyNumberFormat="1" applyFont="1" applyBorder="1" applyAlignment="1">
      <alignment horizontal="right" vertical="center"/>
    </xf>
    <xf numFmtId="2" fontId="14" fillId="0" borderId="6" xfId="0" applyNumberFormat="1" applyFont="1" applyBorder="1" applyAlignment="1">
      <alignment horizontal="right" vertical="center"/>
    </xf>
    <xf numFmtId="2" fontId="14" fillId="0" borderId="32" xfId="0" applyNumberFormat="1" applyFont="1" applyBorder="1" applyAlignment="1">
      <alignment horizontal="right" vertical="center"/>
    </xf>
    <xf numFmtId="2" fontId="14" fillId="0" borderId="32" xfId="0" applyNumberFormat="1" applyFont="1" applyBorder="1" applyAlignment="1">
      <alignment horizontal="right"/>
    </xf>
    <xf numFmtId="49" fontId="14" fillId="3" borderId="22" xfId="0" applyNumberFormat="1" applyFont="1" applyFill="1" applyBorder="1" applyAlignment="1">
      <alignment horizontal="left" vertical="center" wrapText="1"/>
    </xf>
    <xf numFmtId="164" fontId="14" fillId="3" borderId="18" xfId="0" applyNumberFormat="1" applyFont="1" applyFill="1" applyBorder="1" applyAlignment="1">
      <alignment horizontal="right" vertical="center"/>
    </xf>
    <xf numFmtId="164" fontId="14" fillId="3" borderId="2" xfId="0" applyNumberFormat="1" applyFont="1" applyFill="1" applyBorder="1" applyAlignment="1">
      <alignment horizontal="right" vertical="center"/>
    </xf>
    <xf numFmtId="164" fontId="14" fillId="3" borderId="3" xfId="0" applyNumberFormat="1" applyFont="1" applyFill="1" applyBorder="1" applyAlignment="1">
      <alignment horizontal="right" vertical="center"/>
    </xf>
    <xf numFmtId="49" fontId="14" fillId="0" borderId="5" xfId="0" applyNumberFormat="1" applyFont="1" applyBorder="1" applyAlignment="1">
      <alignment horizontal="left" vertical="center" wrapText="1"/>
    </xf>
    <xf numFmtId="164" fontId="15" fillId="0" borderId="0" xfId="0" applyNumberFormat="1" applyFont="1" applyAlignment="1">
      <alignment horizontal="right"/>
    </xf>
    <xf numFmtId="164" fontId="15" fillId="0" borderId="4" xfId="0" applyNumberFormat="1" applyFont="1" applyBorder="1" applyAlignment="1">
      <alignment horizontal="right" vertical="center"/>
    </xf>
    <xf numFmtId="49" fontId="15" fillId="0" borderId="5" xfId="0" applyNumberFormat="1" applyFont="1" applyBorder="1" applyAlignment="1">
      <alignment horizontal="left" vertical="center" wrapText="1" indent="3"/>
    </xf>
    <xf numFmtId="49" fontId="14" fillId="3" borderId="8" xfId="0" applyNumberFormat="1" applyFont="1" applyFill="1" applyBorder="1" applyAlignment="1">
      <alignment horizontal="left" vertical="center" wrapText="1"/>
    </xf>
    <xf numFmtId="164" fontId="15" fillId="3" borderId="14" xfId="0" applyNumberFormat="1" applyFont="1" applyFill="1" applyBorder="1" applyAlignment="1">
      <alignment horizontal="right" vertical="center"/>
    </xf>
    <xf numFmtId="164" fontId="15" fillId="3" borderId="11" xfId="0" applyNumberFormat="1" applyFont="1" applyFill="1" applyBorder="1" applyAlignment="1">
      <alignment horizontal="right" vertical="center"/>
    </xf>
    <xf numFmtId="164" fontId="15" fillId="3" borderId="31" xfId="0" applyNumberFormat="1" applyFont="1" applyFill="1" applyBorder="1" applyAlignment="1">
      <alignment horizontal="right" vertical="center"/>
    </xf>
    <xf numFmtId="164" fontId="15" fillId="3" borderId="13" xfId="0" applyNumberFormat="1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left" vertical="center"/>
    </xf>
    <xf numFmtId="164" fontId="14" fillId="2" borderId="18" xfId="1" applyFont="1" applyFill="1" applyBorder="1" applyAlignment="1">
      <alignment horizontal="right" vertical="center"/>
    </xf>
    <xf numFmtId="164" fontId="14" fillId="2" borderId="2" xfId="1" applyFont="1" applyFill="1" applyBorder="1" applyAlignment="1">
      <alignment horizontal="right" vertical="center"/>
    </xf>
    <xf numFmtId="164" fontId="14" fillId="2" borderId="17" xfId="1" applyFont="1" applyFill="1" applyBorder="1" applyAlignment="1">
      <alignment horizontal="right" vertical="center"/>
    </xf>
    <xf numFmtId="164" fontId="14" fillId="2" borderId="3" xfId="1" applyFont="1" applyFill="1" applyBorder="1" applyAlignment="1">
      <alignment horizontal="right" vertical="center"/>
    </xf>
    <xf numFmtId="165" fontId="9" fillId="0" borderId="0" xfId="0" applyNumberFormat="1" applyFont="1"/>
    <xf numFmtId="164" fontId="15" fillId="0" borderId="6" xfId="1" applyFont="1" applyBorder="1" applyAlignment="1">
      <alignment horizontal="right"/>
    </xf>
    <xf numFmtId="49" fontId="5" fillId="0" borderId="0" xfId="0" applyNumberFormat="1" applyFont="1" applyAlignment="1">
      <alignment horizontal="left" vertical="top" wrapText="1"/>
    </xf>
    <xf numFmtId="49" fontId="10" fillId="0" borderId="0" xfId="0" applyNumberFormat="1" applyFont="1" applyAlignment="1">
      <alignment horizontal="left" vertical="top" wrapText="1"/>
    </xf>
  </cellXfs>
  <cellStyles count="6">
    <cellStyle name="Excel Built-in Normal" xfId="2" xr:uid="{00000000-0005-0000-0000-000000000000}"/>
    <cellStyle name="Millares" xfId="1" builtinId="3"/>
    <cellStyle name="Millares 2" xfId="4" xr:uid="{B4F00CD4-11A6-4E5E-B6F7-D17BA8B506B7}"/>
    <cellStyle name="Normal" xfId="0" builtinId="0"/>
    <cellStyle name="Normal 2" xfId="3" xr:uid="{CB1A75AB-0D22-4C30-AF23-07B456F5FAD0}"/>
    <cellStyle name="Porcentaje 2" xfId="5" xr:uid="{1841477E-48F5-4C41-A147-1E0FB6497D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1074083</xdr:colOff>
      <xdr:row>0</xdr:row>
      <xdr:rowOff>11205</xdr:rowOff>
    </xdr:from>
    <xdr:to>
      <xdr:col>11</xdr:col>
      <xdr:colOff>264465</xdr:colOff>
      <xdr:row>11</xdr:row>
      <xdr:rowOff>123264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7C8E969-63C9-464E-88A2-BC78F7E8F8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89936" y="11205"/>
          <a:ext cx="8636941" cy="220755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110</xdr:row>
      <xdr:rowOff>0</xdr:rowOff>
    </xdr:from>
    <xdr:to>
      <xdr:col>2</xdr:col>
      <xdr:colOff>1228725</xdr:colOff>
      <xdr:row>111</xdr:row>
      <xdr:rowOff>133349</xdr:rowOff>
    </xdr:to>
    <xdr:sp macro="" textlink="">
      <xdr:nvSpPr>
        <xdr:cNvPr id="4" name="Picture 1" descr="Description: Logo MICM final 2">
          <a:extLst>
            <a:ext uri="{FF2B5EF4-FFF2-40B4-BE49-F238E27FC236}">
              <a16:creationId xmlns:a16="http://schemas.microsoft.com/office/drawing/2014/main" id="{7D4E8DC4-012B-4D7D-AFD7-C011F1AC2313}"/>
            </a:ext>
          </a:extLst>
        </xdr:cNvPr>
        <xdr:cNvSpPr>
          <a:spLocks noChangeAspect="1" noChangeArrowheads="1"/>
        </xdr:cNvSpPr>
      </xdr:nvSpPr>
      <xdr:spPr bwMode="auto">
        <a:xfrm>
          <a:off x="5200650" y="37757100"/>
          <a:ext cx="1228725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110</xdr:row>
      <xdr:rowOff>0</xdr:rowOff>
    </xdr:from>
    <xdr:to>
      <xdr:col>2</xdr:col>
      <xdr:colOff>1228725</xdr:colOff>
      <xdr:row>111</xdr:row>
      <xdr:rowOff>133349</xdr:rowOff>
    </xdr:to>
    <xdr:sp macro="" textlink="">
      <xdr:nvSpPr>
        <xdr:cNvPr id="5" name="Picture 1" descr="Description: Logo MICM final 2">
          <a:extLst>
            <a:ext uri="{FF2B5EF4-FFF2-40B4-BE49-F238E27FC236}">
              <a16:creationId xmlns:a16="http://schemas.microsoft.com/office/drawing/2014/main" id="{9A2C6ED1-E9F0-425F-A4DB-B53121FF59E3}"/>
            </a:ext>
          </a:extLst>
        </xdr:cNvPr>
        <xdr:cNvSpPr>
          <a:spLocks noChangeAspect="1" noChangeArrowheads="1"/>
        </xdr:cNvSpPr>
      </xdr:nvSpPr>
      <xdr:spPr bwMode="auto">
        <a:xfrm>
          <a:off x="5200650" y="37757100"/>
          <a:ext cx="1228725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790575</xdr:colOff>
      <xdr:row>109</xdr:row>
      <xdr:rowOff>171450</xdr:rowOff>
    </xdr:from>
    <xdr:to>
      <xdr:col>1</xdr:col>
      <xdr:colOff>2028825</xdr:colOff>
      <xdr:row>111</xdr:row>
      <xdr:rowOff>114300</xdr:rowOff>
    </xdr:to>
    <xdr:sp macro="" textlink="">
      <xdr:nvSpPr>
        <xdr:cNvPr id="6" name="Picture 1" descr="Description: Logo MICM final 2">
          <a:extLst>
            <a:ext uri="{FF2B5EF4-FFF2-40B4-BE49-F238E27FC236}">
              <a16:creationId xmlns:a16="http://schemas.microsoft.com/office/drawing/2014/main" id="{7D37E523-ADC5-43D7-AE50-8A7A02F65410}"/>
            </a:ext>
          </a:extLst>
        </xdr:cNvPr>
        <xdr:cNvSpPr>
          <a:spLocks noChangeAspect="1" noChangeArrowheads="1"/>
        </xdr:cNvSpPr>
      </xdr:nvSpPr>
      <xdr:spPr bwMode="auto">
        <a:xfrm>
          <a:off x="790575" y="37652325"/>
          <a:ext cx="12382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433886</xdr:colOff>
      <xdr:row>104</xdr:row>
      <xdr:rowOff>168089</xdr:rowOff>
    </xdr:from>
    <xdr:to>
      <xdr:col>11</xdr:col>
      <xdr:colOff>592591</xdr:colOff>
      <xdr:row>121</xdr:row>
      <xdr:rowOff>57151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49CD538-AFB7-4D63-B9E7-B85124802F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72886" y="69711795"/>
          <a:ext cx="8182117" cy="3127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6796C-3533-4D12-AD47-5E57E8FB5978}">
  <sheetPr>
    <pageSetUpPr fitToPage="1"/>
  </sheetPr>
  <dimension ref="B9:P117"/>
  <sheetViews>
    <sheetView showGridLines="0" tabSelected="1" view="pageBreakPreview" topLeftCell="F7" zoomScale="85" zoomScaleNormal="89" zoomScaleSheetLayoutView="85" workbookViewId="0">
      <selection activeCell="O15" sqref="O15"/>
    </sheetView>
  </sheetViews>
  <sheetFormatPr baseColWidth="10" defaultRowHeight="15" x14ac:dyDescent="0.25"/>
  <cols>
    <col min="1" max="1" width="11.42578125" style="1"/>
    <col min="2" max="2" width="32.5703125" style="1" customWidth="1"/>
    <col min="3" max="3" width="23" style="1" customWidth="1"/>
    <col min="4" max="4" width="20.140625" style="1" customWidth="1"/>
    <col min="5" max="5" width="21.28515625" style="1" customWidth="1"/>
    <col min="6" max="10" width="20.140625" style="1" customWidth="1"/>
    <col min="11" max="15" width="19.42578125" style="1" customWidth="1"/>
    <col min="16" max="16" width="21.85546875" style="1" bestFit="1" customWidth="1"/>
    <col min="17" max="16384" width="11.42578125" style="1"/>
  </cols>
  <sheetData>
    <row r="9" spans="2:16" x14ac:dyDescent="0.25">
      <c r="M9" s="69"/>
      <c r="N9" s="69"/>
      <c r="O9" s="69"/>
    </row>
    <row r="10" spans="2:16" x14ac:dyDescent="0.25">
      <c r="M10" s="69"/>
      <c r="N10" s="69"/>
      <c r="O10" s="69"/>
    </row>
    <row r="12" spans="2:16" ht="15.75" thickBot="1" x14ac:dyDescent="0.3"/>
    <row r="13" spans="2:16" ht="37.5" x14ac:dyDescent="0.25">
      <c r="B13" s="5" t="s">
        <v>0</v>
      </c>
      <c r="C13" s="8" t="s">
        <v>86</v>
      </c>
      <c r="D13" s="8" t="s">
        <v>87</v>
      </c>
      <c r="E13" s="7" t="s">
        <v>94</v>
      </c>
      <c r="F13" s="7" t="s">
        <v>1</v>
      </c>
      <c r="G13" s="8" t="s">
        <v>89</v>
      </c>
      <c r="H13" s="7" t="s">
        <v>90</v>
      </c>
      <c r="I13" s="6" t="s">
        <v>93</v>
      </c>
      <c r="J13" s="8" t="s">
        <v>95</v>
      </c>
      <c r="K13" s="11" t="s">
        <v>96</v>
      </c>
      <c r="L13" s="11" t="s">
        <v>97</v>
      </c>
      <c r="M13" s="11" t="s">
        <v>98</v>
      </c>
      <c r="N13" s="11" t="s">
        <v>99</v>
      </c>
      <c r="O13" s="11" t="s">
        <v>100</v>
      </c>
      <c r="P13" s="10" t="s">
        <v>88</v>
      </c>
    </row>
    <row r="14" spans="2:16" ht="24" customHeight="1" x14ac:dyDescent="0.25">
      <c r="B14" s="14" t="s">
        <v>2</v>
      </c>
      <c r="C14" s="15">
        <f>SUM(C15+C20+C30+C39+C48+C56+C66+C71)</f>
        <v>78393676</v>
      </c>
      <c r="D14" s="16">
        <f>+D56</f>
        <v>8047534</v>
      </c>
      <c r="E14" s="17">
        <f>+C14+D14</f>
        <v>86441210</v>
      </c>
      <c r="F14" s="18">
        <f t="shared" ref="F14:K14" si="0">+F15+F20+F30+F39+F48+F56+F66+F71+F74</f>
        <v>4702429.8899999997</v>
      </c>
      <c r="G14" s="19">
        <f t="shared" si="0"/>
        <v>4656961.25</v>
      </c>
      <c r="H14" s="18">
        <f t="shared" si="0"/>
        <v>4915008.1300000008</v>
      </c>
      <c r="I14" s="18">
        <f t="shared" si="0"/>
        <v>5222466.8500000006</v>
      </c>
      <c r="J14" s="18">
        <f t="shared" si="0"/>
        <v>4636164.3099999996</v>
      </c>
      <c r="K14" s="18">
        <f t="shared" si="0"/>
        <v>5720063.7699999996</v>
      </c>
      <c r="L14" s="18">
        <f t="shared" ref="L14:M14" si="1">+L15+L20+L30+L39+L48+L56+L66+L71+L74</f>
        <v>5771756.6600000001</v>
      </c>
      <c r="M14" s="18">
        <f t="shared" si="1"/>
        <v>6077666.1099999994</v>
      </c>
      <c r="N14" s="18">
        <f t="shared" ref="N14:O14" si="2">+N15+N20+N30+N39+N48+N56+N66+N71+N74</f>
        <v>5385443.2399999993</v>
      </c>
      <c r="O14" s="18">
        <f t="shared" si="2"/>
        <v>9030709.959999999</v>
      </c>
      <c r="P14" s="20">
        <f>+P15+P20+P30+P39+P48+P56+P66+P71+P74</f>
        <v>56118670.170000002</v>
      </c>
    </row>
    <row r="15" spans="2:16" ht="61.5" thickBot="1" x14ac:dyDescent="0.3">
      <c r="B15" s="21" t="s">
        <v>3</v>
      </c>
      <c r="C15" s="22">
        <f>SUM(C16:C19)</f>
        <v>62710000</v>
      </c>
      <c r="D15" s="22">
        <v>0</v>
      </c>
      <c r="E15" s="22">
        <f>+C15+D15</f>
        <v>62710000</v>
      </c>
      <c r="F15" s="19">
        <f t="shared" ref="F15:K15" si="3">SUM(F16:F19)</f>
        <v>4547134.08</v>
      </c>
      <c r="G15" s="19">
        <f t="shared" si="3"/>
        <v>4518311.58</v>
      </c>
      <c r="H15" s="18">
        <f t="shared" si="3"/>
        <v>4575956.58</v>
      </c>
      <c r="I15" s="18">
        <f t="shared" si="3"/>
        <v>4511451.58</v>
      </c>
      <c r="J15" s="18">
        <f t="shared" si="3"/>
        <v>4397257.08</v>
      </c>
      <c r="K15" s="18">
        <f t="shared" si="3"/>
        <v>4384575.18</v>
      </c>
      <c r="L15" s="18">
        <f t="shared" ref="L15:M15" si="4">SUM(L16:L19)</f>
        <v>4536859.45</v>
      </c>
      <c r="M15" s="18">
        <f t="shared" si="4"/>
        <v>4406864.58</v>
      </c>
      <c r="N15" s="18">
        <f>SUM(N16:N19)</f>
        <v>4721564.53</v>
      </c>
      <c r="O15" s="18">
        <f>SUM(O16:O19)</f>
        <v>8541932.5299999993</v>
      </c>
      <c r="P15" s="20">
        <f>SUM(P16:P19)</f>
        <v>49141907.170000002</v>
      </c>
    </row>
    <row r="16" spans="2:16" ht="40.5" x14ac:dyDescent="0.35">
      <c r="B16" s="23" t="s">
        <v>4</v>
      </c>
      <c r="C16" s="24">
        <v>52960000</v>
      </c>
      <c r="D16" s="25">
        <v>-874000</v>
      </c>
      <c r="E16" s="25">
        <f>+C16+D16</f>
        <v>52086000</v>
      </c>
      <c r="F16" s="26">
        <v>3763351</v>
      </c>
      <c r="G16" s="26">
        <v>3738351</v>
      </c>
      <c r="H16" s="27">
        <v>3788351</v>
      </c>
      <c r="I16" s="27">
        <v>3671684.33</v>
      </c>
      <c r="J16" s="27">
        <v>3633351</v>
      </c>
      <c r="K16" s="27">
        <v>3622351</v>
      </c>
      <c r="L16" s="27">
        <v>3774635.27</v>
      </c>
      <c r="M16" s="27">
        <v>3641684.33</v>
      </c>
      <c r="N16" s="27">
        <v>3904332</v>
      </c>
      <c r="O16" s="27">
        <v>3787350</v>
      </c>
      <c r="P16" s="28">
        <f>SUM(F16:O16)</f>
        <v>37325440.93</v>
      </c>
    </row>
    <row r="17" spans="2:16" ht="20.25" x14ac:dyDescent="0.35">
      <c r="B17" s="23" t="s">
        <v>5</v>
      </c>
      <c r="C17" s="29">
        <v>3450000</v>
      </c>
      <c r="D17" s="25">
        <v>70000</v>
      </c>
      <c r="E17" s="25">
        <f>+C17+D17</f>
        <v>3520000</v>
      </c>
      <c r="F17" s="26">
        <v>220000</v>
      </c>
      <c r="G17" s="26">
        <v>220000</v>
      </c>
      <c r="H17" s="27">
        <v>220000</v>
      </c>
      <c r="I17" s="27">
        <v>290000</v>
      </c>
      <c r="J17" s="27">
        <v>220000</v>
      </c>
      <c r="K17" s="27">
        <v>220000</v>
      </c>
      <c r="L17" s="27">
        <v>220000</v>
      </c>
      <c r="M17" s="27">
        <v>220000</v>
      </c>
      <c r="N17" s="27">
        <v>250000</v>
      </c>
      <c r="O17" s="27">
        <v>4187350</v>
      </c>
      <c r="P17" s="28">
        <f t="shared" ref="P17:P19" si="5">SUM(F17:O17)</f>
        <v>6267350</v>
      </c>
    </row>
    <row r="18" spans="2:16" ht="60.75" x14ac:dyDescent="0.35">
      <c r="B18" s="23" t="s">
        <v>6</v>
      </c>
      <c r="C18" s="30">
        <v>500000</v>
      </c>
      <c r="D18" s="25">
        <v>0</v>
      </c>
      <c r="E18" s="25">
        <v>0</v>
      </c>
      <c r="F18" s="26">
        <v>0</v>
      </c>
      <c r="G18" s="26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8">
        <f t="shared" si="5"/>
        <v>0</v>
      </c>
    </row>
    <row r="19" spans="2:16" ht="81.75" thickBot="1" x14ac:dyDescent="0.4">
      <c r="B19" s="23" t="s">
        <v>7</v>
      </c>
      <c r="C19" s="31">
        <v>5800000</v>
      </c>
      <c r="D19" s="25">
        <v>804000</v>
      </c>
      <c r="E19" s="25">
        <f>+C19+D19</f>
        <v>6604000</v>
      </c>
      <c r="F19" s="26">
        <v>563783.07999999996</v>
      </c>
      <c r="G19" s="26">
        <v>559960.57999999996</v>
      </c>
      <c r="H19" s="27">
        <v>567605.57999999996</v>
      </c>
      <c r="I19" s="27">
        <v>549767.25</v>
      </c>
      <c r="J19" s="27">
        <v>543906.07999999996</v>
      </c>
      <c r="K19" s="27">
        <v>542224.18000000005</v>
      </c>
      <c r="L19" s="27">
        <v>542224.18000000005</v>
      </c>
      <c r="M19" s="27">
        <v>545180.25</v>
      </c>
      <c r="N19" s="27">
        <v>567232.53</v>
      </c>
      <c r="O19" s="27">
        <v>567232.53</v>
      </c>
      <c r="P19" s="28">
        <f t="shared" si="5"/>
        <v>5549116.2400000002</v>
      </c>
    </row>
    <row r="20" spans="2:16" ht="41.25" thickBot="1" x14ac:dyDescent="0.3">
      <c r="B20" s="21" t="s">
        <v>8</v>
      </c>
      <c r="C20" s="32">
        <f>SUM(C21:C29)</f>
        <v>5809442</v>
      </c>
      <c r="D20" s="32">
        <f>SUM(D21:D29)</f>
        <v>1390000</v>
      </c>
      <c r="E20" s="32">
        <f>+C20+D20</f>
        <v>7199442</v>
      </c>
      <c r="F20" s="19">
        <f t="shared" ref="F20:K20" si="6">SUM(F21:F29)</f>
        <v>155295.81</v>
      </c>
      <c r="G20" s="19">
        <f t="shared" si="6"/>
        <v>138649.66999999998</v>
      </c>
      <c r="H20" s="18">
        <f t="shared" si="6"/>
        <v>291131.69</v>
      </c>
      <c r="I20" s="18">
        <f t="shared" si="6"/>
        <v>335492.07</v>
      </c>
      <c r="J20" s="18">
        <f t="shared" si="6"/>
        <v>147322.43</v>
      </c>
      <c r="K20" s="18">
        <f t="shared" si="6"/>
        <v>473654.12</v>
      </c>
      <c r="L20" s="18">
        <f t="shared" ref="L20:M20" si="7">SUM(L21:L29)</f>
        <v>491251.5</v>
      </c>
      <c r="M20" s="18">
        <f t="shared" si="7"/>
        <v>515308.17</v>
      </c>
      <c r="N20" s="18">
        <f t="shared" ref="N20:O20" si="8">SUM(N21:N29)</f>
        <v>247753.64</v>
      </c>
      <c r="O20" s="18">
        <f t="shared" si="8"/>
        <v>162210.67000000001</v>
      </c>
      <c r="P20" s="20">
        <f>SUM(P21:P29)</f>
        <v>2958069.7699999996</v>
      </c>
    </row>
    <row r="21" spans="2:16" ht="40.5" x14ac:dyDescent="0.35">
      <c r="B21" s="23" t="s">
        <v>9</v>
      </c>
      <c r="C21" s="24">
        <v>1839000</v>
      </c>
      <c r="D21" s="25">
        <v>80000</v>
      </c>
      <c r="E21" s="25">
        <f>+C21+D21</f>
        <v>1919000</v>
      </c>
      <c r="F21" s="26">
        <v>155295.81</v>
      </c>
      <c r="G21" s="26">
        <v>123149.67</v>
      </c>
      <c r="H21" s="27">
        <v>140021.69</v>
      </c>
      <c r="I21" s="27">
        <v>173314.4</v>
      </c>
      <c r="J21" s="27">
        <v>147322.43</v>
      </c>
      <c r="K21" s="27">
        <v>47617.440000000002</v>
      </c>
      <c r="L21" s="27">
        <v>241999.5</v>
      </c>
      <c r="M21" s="27">
        <v>172769.37</v>
      </c>
      <c r="N21" s="27">
        <v>216091.66</v>
      </c>
      <c r="O21" s="27">
        <v>138610.67000000001</v>
      </c>
      <c r="P21" s="28">
        <f>SUM(F21:O21)</f>
        <v>1556192.64</v>
      </c>
    </row>
    <row r="22" spans="2:16" ht="60.75" x14ac:dyDescent="0.35">
      <c r="B22" s="23" t="s">
        <v>10</v>
      </c>
      <c r="C22" s="29">
        <v>680442</v>
      </c>
      <c r="D22" s="25">
        <v>0</v>
      </c>
      <c r="E22" s="25">
        <v>0</v>
      </c>
      <c r="F22" s="26">
        <v>0</v>
      </c>
      <c r="G22" s="26">
        <v>0</v>
      </c>
      <c r="H22" s="27">
        <v>0</v>
      </c>
      <c r="I22" s="27">
        <v>162177.67000000001</v>
      </c>
      <c r="J22" s="27"/>
      <c r="K22" s="27">
        <v>270198.17</v>
      </c>
      <c r="L22" s="27">
        <v>0</v>
      </c>
      <c r="M22" s="27">
        <v>0</v>
      </c>
      <c r="N22" s="27">
        <v>5541.98</v>
      </c>
      <c r="O22" s="27">
        <v>0</v>
      </c>
      <c r="P22" s="28">
        <f t="shared" ref="P22:P29" si="9">SUM(F22:O22)</f>
        <v>437917.81999999995</v>
      </c>
    </row>
    <row r="23" spans="2:16" ht="20.25" x14ac:dyDescent="0.35">
      <c r="B23" s="23" t="s">
        <v>11</v>
      </c>
      <c r="C23" s="29">
        <v>600000</v>
      </c>
      <c r="D23" s="25">
        <v>0</v>
      </c>
      <c r="E23" s="25">
        <v>0</v>
      </c>
      <c r="F23" s="26">
        <v>0</v>
      </c>
      <c r="G23" s="26">
        <v>15500</v>
      </c>
      <c r="H23" s="27">
        <v>89750</v>
      </c>
      <c r="I23" s="27">
        <v>0</v>
      </c>
      <c r="J23" s="27"/>
      <c r="K23" s="27">
        <v>73300</v>
      </c>
      <c r="L23" s="27">
        <v>108950</v>
      </c>
      <c r="M23" s="27"/>
      <c r="N23" s="27"/>
      <c r="O23" s="27"/>
      <c r="P23" s="28">
        <f t="shared" si="9"/>
        <v>287500</v>
      </c>
    </row>
    <row r="24" spans="2:16" ht="40.5" x14ac:dyDescent="0.35">
      <c r="B24" s="23" t="s">
        <v>12</v>
      </c>
      <c r="C24" s="30">
        <v>130000</v>
      </c>
      <c r="D24" s="25">
        <v>0</v>
      </c>
      <c r="E24" s="25">
        <v>0</v>
      </c>
      <c r="F24" s="26">
        <v>0</v>
      </c>
      <c r="G24" s="26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8">
        <f t="shared" si="9"/>
        <v>0</v>
      </c>
    </row>
    <row r="25" spans="2:16" ht="40.5" x14ac:dyDescent="0.35">
      <c r="B25" s="23" t="s">
        <v>13</v>
      </c>
      <c r="C25" s="30">
        <v>10000</v>
      </c>
      <c r="D25" s="25">
        <v>1200000</v>
      </c>
      <c r="E25" s="25">
        <v>1210000</v>
      </c>
      <c r="F25" s="26">
        <v>0</v>
      </c>
      <c r="G25" s="26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8">
        <f t="shared" si="9"/>
        <v>0</v>
      </c>
    </row>
    <row r="26" spans="2:16" ht="20.25" x14ac:dyDescent="0.35">
      <c r="B26" s="23" t="s">
        <v>14</v>
      </c>
      <c r="C26" s="30">
        <v>300000</v>
      </c>
      <c r="D26" s="25">
        <v>200000</v>
      </c>
      <c r="E26" s="25">
        <f>+C26+D26</f>
        <v>500000</v>
      </c>
      <c r="F26" s="26">
        <v>0</v>
      </c>
      <c r="G26" s="26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243418.8</v>
      </c>
      <c r="N26" s="27"/>
      <c r="O26" s="27"/>
      <c r="P26" s="28">
        <f t="shared" si="9"/>
        <v>243418.8</v>
      </c>
    </row>
    <row r="27" spans="2:16" ht="121.5" x14ac:dyDescent="0.35">
      <c r="B27" s="23" t="s">
        <v>15</v>
      </c>
      <c r="C27" s="29">
        <v>480000</v>
      </c>
      <c r="D27" s="25"/>
      <c r="E27" s="25">
        <f>+C27+D27</f>
        <v>480000</v>
      </c>
      <c r="F27" s="26">
        <v>0</v>
      </c>
      <c r="G27" s="26">
        <v>0</v>
      </c>
      <c r="H27" s="27">
        <v>0</v>
      </c>
      <c r="I27" s="27">
        <v>0</v>
      </c>
      <c r="J27" s="27"/>
      <c r="K27" s="27">
        <v>5500.01</v>
      </c>
      <c r="L27" s="27">
        <v>0</v>
      </c>
      <c r="M27" s="27">
        <v>0</v>
      </c>
      <c r="N27" s="27">
        <v>6800</v>
      </c>
      <c r="O27" s="27">
        <v>23600</v>
      </c>
      <c r="P27" s="28">
        <f t="shared" si="9"/>
        <v>35900.01</v>
      </c>
    </row>
    <row r="28" spans="2:16" ht="101.25" x14ac:dyDescent="0.35">
      <c r="B28" s="23" t="s">
        <v>16</v>
      </c>
      <c r="C28" s="29">
        <v>1420000</v>
      </c>
      <c r="D28" s="25">
        <v>-90000</v>
      </c>
      <c r="E28" s="25">
        <f>+C28+D28</f>
        <v>1330000</v>
      </c>
      <c r="F28" s="26"/>
      <c r="G28" s="26">
        <v>0</v>
      </c>
      <c r="H28" s="27">
        <v>0</v>
      </c>
      <c r="I28" s="27">
        <v>0</v>
      </c>
      <c r="J28" s="27">
        <v>0</v>
      </c>
      <c r="K28" s="27">
        <v>77038.5</v>
      </c>
      <c r="L28" s="27">
        <v>0</v>
      </c>
      <c r="M28" s="27">
        <v>99120</v>
      </c>
      <c r="N28" s="27">
        <v>19320</v>
      </c>
      <c r="O28" s="27">
        <v>0</v>
      </c>
      <c r="P28" s="28">
        <f t="shared" si="9"/>
        <v>195478.5</v>
      </c>
    </row>
    <row r="29" spans="2:16" ht="61.5" thickBot="1" x14ac:dyDescent="0.4">
      <c r="B29" s="23" t="s">
        <v>17</v>
      </c>
      <c r="C29" s="31">
        <v>350000</v>
      </c>
      <c r="D29" s="25">
        <v>0</v>
      </c>
      <c r="E29" s="25">
        <v>0</v>
      </c>
      <c r="F29" s="26">
        <v>0</v>
      </c>
      <c r="G29" s="26">
        <v>0</v>
      </c>
      <c r="H29" s="27">
        <v>61360</v>
      </c>
      <c r="I29" s="27">
        <v>0</v>
      </c>
      <c r="J29" s="27">
        <v>0</v>
      </c>
      <c r="K29" s="27">
        <v>0</v>
      </c>
      <c r="L29" s="27">
        <v>140302</v>
      </c>
      <c r="M29" s="27"/>
      <c r="N29" s="27"/>
      <c r="O29" s="27"/>
      <c r="P29" s="28">
        <f t="shared" si="9"/>
        <v>201662</v>
      </c>
    </row>
    <row r="30" spans="2:16" ht="41.25" thickBot="1" x14ac:dyDescent="0.4">
      <c r="B30" s="21" t="s">
        <v>18</v>
      </c>
      <c r="C30" s="32">
        <f>SUM(C31:C38)</f>
        <v>6730000</v>
      </c>
      <c r="D30" s="32">
        <f>SUM(D31:D38)</f>
        <v>-290766</v>
      </c>
      <c r="E30" s="32">
        <f>+C30+D30</f>
        <v>6439234</v>
      </c>
      <c r="F30" s="33">
        <f t="shared" ref="F30:P30" si="10">SUM(F31:F38)</f>
        <v>0</v>
      </c>
      <c r="G30" s="33">
        <f t="shared" si="10"/>
        <v>0</v>
      </c>
      <c r="H30" s="34">
        <f t="shared" si="10"/>
        <v>47919.86</v>
      </c>
      <c r="I30" s="34">
        <f t="shared" si="10"/>
        <v>375523.2</v>
      </c>
      <c r="J30" s="34">
        <f t="shared" si="10"/>
        <v>91584.8</v>
      </c>
      <c r="K30" s="34">
        <f t="shared" si="10"/>
        <v>861834.47</v>
      </c>
      <c r="L30" s="34">
        <f t="shared" ref="L30:M30" si="11">SUM(L31:L38)</f>
        <v>720000</v>
      </c>
      <c r="M30" s="34">
        <f t="shared" si="11"/>
        <v>1155493.3599999999</v>
      </c>
      <c r="N30" s="34">
        <f t="shared" ref="N30:O30" si="12">SUM(N31:N38)</f>
        <v>202885.51</v>
      </c>
      <c r="O30" s="34">
        <f t="shared" si="12"/>
        <v>105854</v>
      </c>
      <c r="P30" s="35">
        <f t="shared" si="10"/>
        <v>3561095.2</v>
      </c>
    </row>
    <row r="31" spans="2:16" ht="60.75" x14ac:dyDescent="0.35">
      <c r="B31" s="23" t="s">
        <v>19</v>
      </c>
      <c r="C31" s="24">
        <v>200000</v>
      </c>
      <c r="D31" s="25">
        <v>0</v>
      </c>
      <c r="E31" s="25">
        <v>0</v>
      </c>
      <c r="F31" s="26">
        <v>0</v>
      </c>
      <c r="G31" s="26">
        <v>0</v>
      </c>
      <c r="H31" s="27">
        <v>0</v>
      </c>
      <c r="I31" s="27"/>
      <c r="J31" s="27">
        <v>81012</v>
      </c>
      <c r="K31" s="27">
        <v>0</v>
      </c>
      <c r="L31" s="27">
        <v>0</v>
      </c>
      <c r="M31" s="27">
        <v>80255.509999999995</v>
      </c>
      <c r="N31" s="27"/>
      <c r="O31" s="27"/>
      <c r="P31" s="28">
        <f>SUM(F31:O31)</f>
        <v>161267.51</v>
      </c>
    </row>
    <row r="32" spans="2:16" ht="40.5" x14ac:dyDescent="0.35">
      <c r="B32" s="23" t="s">
        <v>20</v>
      </c>
      <c r="C32" s="29">
        <v>350000</v>
      </c>
      <c r="D32" s="25">
        <v>-200000</v>
      </c>
      <c r="E32" s="25">
        <f>+C32+D32</f>
        <v>150000</v>
      </c>
      <c r="F32" s="26">
        <v>0</v>
      </c>
      <c r="G32" s="26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99696.23</v>
      </c>
      <c r="N32" s="27">
        <v>25134</v>
      </c>
      <c r="O32" s="27">
        <v>69384</v>
      </c>
      <c r="P32" s="28">
        <f t="shared" ref="P32:P38" si="13">SUM(F32:O32)</f>
        <v>194214.22999999998</v>
      </c>
    </row>
    <row r="33" spans="2:16" ht="40.5" x14ac:dyDescent="0.35">
      <c r="B33" s="23" t="s">
        <v>76</v>
      </c>
      <c r="C33" s="29">
        <v>250000</v>
      </c>
      <c r="D33" s="25">
        <v>0</v>
      </c>
      <c r="E33" s="25">
        <v>0</v>
      </c>
      <c r="F33" s="26">
        <v>0</v>
      </c>
      <c r="G33" s="26">
        <v>0</v>
      </c>
      <c r="H33" s="27">
        <v>33647.699999999997</v>
      </c>
      <c r="I33" s="27">
        <v>107332.8</v>
      </c>
      <c r="J33" s="27"/>
      <c r="K33" s="27">
        <v>43902.37</v>
      </c>
      <c r="L33" s="27">
        <v>0</v>
      </c>
      <c r="M33" s="27">
        <v>71666.42</v>
      </c>
      <c r="N33" s="27"/>
      <c r="O33" s="27"/>
      <c r="P33" s="28">
        <f t="shared" si="13"/>
        <v>256549.28999999998</v>
      </c>
    </row>
    <row r="34" spans="2:16" ht="40.5" x14ac:dyDescent="0.35">
      <c r="B34" s="23" t="s">
        <v>21</v>
      </c>
      <c r="C34" s="30">
        <v>60000</v>
      </c>
      <c r="D34" s="25">
        <v>-10000</v>
      </c>
      <c r="E34" s="25">
        <f>+C34+D34</f>
        <v>50000</v>
      </c>
      <c r="F34" s="26">
        <v>0</v>
      </c>
      <c r="G34" s="26">
        <v>0</v>
      </c>
      <c r="H34" s="27">
        <v>0</v>
      </c>
      <c r="I34" s="27">
        <v>0</v>
      </c>
      <c r="J34" s="27"/>
      <c r="K34" s="27"/>
      <c r="L34" s="27"/>
      <c r="M34" s="27">
        <v>35863.089999999997</v>
      </c>
      <c r="N34" s="27"/>
      <c r="O34" s="27"/>
      <c r="P34" s="28">
        <f t="shared" si="13"/>
        <v>35863.089999999997</v>
      </c>
    </row>
    <row r="35" spans="2:16" ht="40.5" x14ac:dyDescent="0.35">
      <c r="B35" s="23" t="s">
        <v>77</v>
      </c>
      <c r="C35" s="30">
        <v>250000</v>
      </c>
      <c r="D35" s="25">
        <v>-125000</v>
      </c>
      <c r="E35" s="25">
        <f>+C35+D35</f>
        <v>125000</v>
      </c>
      <c r="F35" s="26">
        <v>0</v>
      </c>
      <c r="G35" s="26">
        <v>0</v>
      </c>
      <c r="H35" s="27">
        <v>0</v>
      </c>
      <c r="I35" s="27">
        <v>5310</v>
      </c>
      <c r="J35" s="27"/>
      <c r="K35" s="27">
        <v>849.6</v>
      </c>
      <c r="L35" s="27">
        <v>0</v>
      </c>
      <c r="M35" s="27">
        <v>5428</v>
      </c>
      <c r="N35" s="27"/>
      <c r="O35" s="27"/>
      <c r="P35" s="28">
        <f t="shared" si="13"/>
        <v>11587.6</v>
      </c>
    </row>
    <row r="36" spans="2:16" ht="81" x14ac:dyDescent="0.35">
      <c r="B36" s="23" t="s">
        <v>22</v>
      </c>
      <c r="C36" s="29">
        <v>150000</v>
      </c>
      <c r="D36" s="25">
        <v>-80000</v>
      </c>
      <c r="E36" s="25">
        <f>+C36+D36</f>
        <v>70000</v>
      </c>
      <c r="F36" s="26">
        <v>0</v>
      </c>
      <c r="G36" s="26">
        <v>0</v>
      </c>
      <c r="H36" s="26">
        <v>0</v>
      </c>
      <c r="I36" s="26">
        <v>0</v>
      </c>
      <c r="J36" s="26"/>
      <c r="K36" s="26"/>
      <c r="L36" s="26"/>
      <c r="M36" s="26">
        <v>4891.1000000000004</v>
      </c>
      <c r="N36" s="26"/>
      <c r="O36" s="26"/>
      <c r="P36" s="28">
        <f t="shared" si="13"/>
        <v>4891.1000000000004</v>
      </c>
    </row>
    <row r="37" spans="2:16" ht="101.25" x14ac:dyDescent="0.35">
      <c r="B37" s="23" t="s">
        <v>23</v>
      </c>
      <c r="C37" s="29">
        <v>3670000</v>
      </c>
      <c r="D37" s="25">
        <v>0</v>
      </c>
      <c r="E37" s="25">
        <v>0</v>
      </c>
      <c r="F37" s="26">
        <v>0</v>
      </c>
      <c r="G37" s="26">
        <v>0</v>
      </c>
      <c r="H37" s="26">
        <v>0</v>
      </c>
      <c r="I37" s="26">
        <v>0</v>
      </c>
      <c r="J37" s="26"/>
      <c r="K37" s="26">
        <v>720000</v>
      </c>
      <c r="L37" s="26">
        <v>720000</v>
      </c>
      <c r="M37" s="26">
        <v>744774.1</v>
      </c>
      <c r="N37" s="26"/>
      <c r="O37" s="26"/>
      <c r="P37" s="28">
        <f t="shared" si="13"/>
        <v>2184774.1</v>
      </c>
    </row>
    <row r="38" spans="2:16" ht="41.25" thickBot="1" x14ac:dyDescent="0.4">
      <c r="B38" s="23" t="s">
        <v>24</v>
      </c>
      <c r="C38" s="31">
        <v>1800000</v>
      </c>
      <c r="D38" s="25">
        <v>124234</v>
      </c>
      <c r="E38" s="25">
        <f>+C38+D38</f>
        <v>1924234</v>
      </c>
      <c r="F38" s="26"/>
      <c r="G38" s="26"/>
      <c r="H38" s="26">
        <v>14272.16</v>
      </c>
      <c r="I38" s="26">
        <v>262880.40000000002</v>
      </c>
      <c r="J38" s="26">
        <v>10572.8</v>
      </c>
      <c r="K38" s="26">
        <v>97082.5</v>
      </c>
      <c r="L38" s="26">
        <v>0</v>
      </c>
      <c r="M38" s="26">
        <v>112918.91</v>
      </c>
      <c r="N38" s="26">
        <v>177751.51</v>
      </c>
      <c r="O38" s="26">
        <v>36470</v>
      </c>
      <c r="P38" s="28">
        <f t="shared" si="13"/>
        <v>711948.28</v>
      </c>
    </row>
    <row r="39" spans="2:16" ht="40.5" x14ac:dyDescent="0.35">
      <c r="B39" s="21" t="s">
        <v>25</v>
      </c>
      <c r="C39" s="36">
        <f>SUM(C40:C47)</f>
        <v>724234</v>
      </c>
      <c r="D39" s="36">
        <f>-C39</f>
        <v>-724234</v>
      </c>
      <c r="E39" s="36">
        <f>+C39+D39</f>
        <v>0</v>
      </c>
      <c r="F39" s="37">
        <f>SUM(F40:F47)</f>
        <v>0</v>
      </c>
      <c r="G39" s="37">
        <f>SUM(G40:G47)</f>
        <v>0</v>
      </c>
      <c r="H39" s="37">
        <f>SUM(H40:H47)</f>
        <v>0</v>
      </c>
      <c r="I39" s="37">
        <f>SUM(I40:I47)</f>
        <v>0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37">
        <v>0</v>
      </c>
      <c r="P39" s="38">
        <f>SUM(P40:P47)</f>
        <v>0</v>
      </c>
    </row>
    <row r="40" spans="2:16" ht="81" x14ac:dyDescent="0.35">
      <c r="B40" s="23" t="s">
        <v>26</v>
      </c>
      <c r="C40" s="30">
        <v>724234</v>
      </c>
      <c r="D40" s="39">
        <f>+-C40</f>
        <v>-724234</v>
      </c>
      <c r="E40" s="39">
        <f>+C40+D40</f>
        <v>0</v>
      </c>
      <c r="F40" s="26">
        <f t="shared" ref="F40:I45" si="14">-F41</f>
        <v>0</v>
      </c>
      <c r="G40" s="26">
        <f t="shared" si="14"/>
        <v>0</v>
      </c>
      <c r="H40" s="26">
        <f t="shared" si="14"/>
        <v>0</v>
      </c>
      <c r="I40" s="26">
        <f t="shared" si="14"/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8">
        <f>SUM(F40:K40)</f>
        <v>0</v>
      </c>
    </row>
    <row r="41" spans="2:16" ht="101.25" x14ac:dyDescent="0.35">
      <c r="B41" s="23" t="s">
        <v>27</v>
      </c>
      <c r="C41" s="40">
        <v>0</v>
      </c>
      <c r="D41" s="41">
        <v>0</v>
      </c>
      <c r="E41" s="41">
        <v>0</v>
      </c>
      <c r="F41" s="26">
        <f t="shared" si="14"/>
        <v>0</v>
      </c>
      <c r="G41" s="26">
        <f t="shared" si="14"/>
        <v>0</v>
      </c>
      <c r="H41" s="26">
        <f t="shared" si="14"/>
        <v>0</v>
      </c>
      <c r="I41" s="26">
        <f t="shared" si="14"/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8">
        <f t="shared" ref="P41:P47" si="15">SUM(F41:K41)</f>
        <v>0</v>
      </c>
    </row>
    <row r="42" spans="2:16" ht="101.25" x14ac:dyDescent="0.35">
      <c r="B42" s="23" t="s">
        <v>28</v>
      </c>
      <c r="C42" s="30">
        <v>0</v>
      </c>
      <c r="D42" s="25">
        <v>0</v>
      </c>
      <c r="E42" s="25">
        <v>0</v>
      </c>
      <c r="F42" s="26">
        <f t="shared" si="14"/>
        <v>0</v>
      </c>
      <c r="G42" s="26">
        <f t="shared" si="14"/>
        <v>0</v>
      </c>
      <c r="H42" s="26">
        <f t="shared" si="14"/>
        <v>0</v>
      </c>
      <c r="I42" s="26">
        <f t="shared" si="14"/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8">
        <f t="shared" si="15"/>
        <v>0</v>
      </c>
    </row>
    <row r="43" spans="2:16" ht="101.25" x14ac:dyDescent="0.35">
      <c r="B43" s="23" t="s">
        <v>29</v>
      </c>
      <c r="C43" s="30">
        <v>0</v>
      </c>
      <c r="D43" s="25">
        <v>0</v>
      </c>
      <c r="E43" s="25">
        <v>0</v>
      </c>
      <c r="F43" s="26">
        <f t="shared" si="14"/>
        <v>0</v>
      </c>
      <c r="G43" s="26">
        <f t="shared" si="14"/>
        <v>0</v>
      </c>
      <c r="H43" s="26">
        <f t="shared" si="14"/>
        <v>0</v>
      </c>
      <c r="I43" s="26">
        <f t="shared" si="14"/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8">
        <f t="shared" si="15"/>
        <v>0</v>
      </c>
    </row>
    <row r="44" spans="2:16" ht="121.5" x14ac:dyDescent="0.35">
      <c r="B44" s="23" t="s">
        <v>30</v>
      </c>
      <c r="C44" s="30">
        <v>0</v>
      </c>
      <c r="D44" s="25">
        <v>0</v>
      </c>
      <c r="E44" s="25">
        <v>0</v>
      </c>
      <c r="F44" s="26">
        <f t="shared" si="14"/>
        <v>0</v>
      </c>
      <c r="G44" s="26">
        <f t="shared" si="14"/>
        <v>0</v>
      </c>
      <c r="H44" s="26">
        <f t="shared" si="14"/>
        <v>0</v>
      </c>
      <c r="I44" s="26">
        <f t="shared" si="14"/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8">
        <f t="shared" si="15"/>
        <v>0</v>
      </c>
    </row>
    <row r="45" spans="2:16" ht="20.25" x14ac:dyDescent="0.35">
      <c r="B45" s="23" t="s">
        <v>31</v>
      </c>
      <c r="C45" s="30">
        <v>0</v>
      </c>
      <c r="D45" s="25">
        <v>0</v>
      </c>
      <c r="E45" s="25">
        <v>0</v>
      </c>
      <c r="F45" s="26">
        <f t="shared" si="14"/>
        <v>0</v>
      </c>
      <c r="G45" s="26">
        <f t="shared" si="14"/>
        <v>0</v>
      </c>
      <c r="H45" s="26">
        <f t="shared" si="14"/>
        <v>0</v>
      </c>
      <c r="I45" s="26">
        <f t="shared" si="14"/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8">
        <f t="shared" si="15"/>
        <v>0</v>
      </c>
    </row>
    <row r="46" spans="2:16" ht="81" x14ac:dyDescent="0.35">
      <c r="B46" s="23" t="s">
        <v>32</v>
      </c>
      <c r="C46" s="30">
        <v>0</v>
      </c>
      <c r="D46" s="25">
        <v>0</v>
      </c>
      <c r="E46" s="25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8">
        <f t="shared" si="15"/>
        <v>0</v>
      </c>
    </row>
    <row r="47" spans="2:16" ht="101.25" x14ac:dyDescent="0.35">
      <c r="B47" s="23" t="s">
        <v>33</v>
      </c>
      <c r="C47" s="30">
        <v>0</v>
      </c>
      <c r="D47" s="25">
        <v>0</v>
      </c>
      <c r="E47" s="25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8">
        <f t="shared" si="15"/>
        <v>0</v>
      </c>
    </row>
    <row r="48" spans="2:16" ht="40.5" x14ac:dyDescent="0.35">
      <c r="B48" s="21" t="s">
        <v>34</v>
      </c>
      <c r="C48" s="42">
        <f>SUM(C49:C55)</f>
        <v>0</v>
      </c>
      <c r="D48" s="42">
        <v>0</v>
      </c>
      <c r="E48" s="42">
        <v>0</v>
      </c>
      <c r="F48" s="37">
        <f t="shared" ref="F48:P48" si="16">F49+F50+F51-F52+F53+F54+F55</f>
        <v>0</v>
      </c>
      <c r="G48" s="37">
        <f t="shared" si="16"/>
        <v>0</v>
      </c>
      <c r="H48" s="37">
        <f t="shared" si="16"/>
        <v>0</v>
      </c>
      <c r="I48" s="37">
        <f t="shared" si="16"/>
        <v>0</v>
      </c>
      <c r="J48" s="37">
        <f t="shared" si="16"/>
        <v>0</v>
      </c>
      <c r="K48" s="37">
        <f t="shared" si="16"/>
        <v>0</v>
      </c>
      <c r="L48" s="37">
        <f t="shared" ref="L48:M48" si="17">L49+L50+L51-L52+L53+L54+L55</f>
        <v>0</v>
      </c>
      <c r="M48" s="37">
        <f t="shared" si="17"/>
        <v>0</v>
      </c>
      <c r="N48" s="37">
        <f t="shared" ref="N48:O48" si="18">N49+N50+N51-N52+N53+N54+N55</f>
        <v>0</v>
      </c>
      <c r="O48" s="37">
        <f t="shared" si="18"/>
        <v>0</v>
      </c>
      <c r="P48" s="38">
        <f t="shared" si="16"/>
        <v>0</v>
      </c>
    </row>
    <row r="49" spans="2:16" ht="81" x14ac:dyDescent="0.35">
      <c r="B49" s="23" t="s">
        <v>35</v>
      </c>
      <c r="C49" s="30">
        <v>0</v>
      </c>
      <c r="D49" s="25">
        <v>0</v>
      </c>
      <c r="E49" s="25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8">
        <v>0</v>
      </c>
    </row>
    <row r="50" spans="2:16" ht="101.25" x14ac:dyDescent="0.35">
      <c r="B50" s="43" t="s">
        <v>36</v>
      </c>
      <c r="C50" s="30">
        <v>0</v>
      </c>
      <c r="D50" s="25">
        <v>0</v>
      </c>
      <c r="E50" s="25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8">
        <v>0</v>
      </c>
    </row>
    <row r="51" spans="2:16" ht="101.25" x14ac:dyDescent="0.35">
      <c r="B51" s="23" t="s">
        <v>37</v>
      </c>
      <c r="C51" s="41">
        <v>0</v>
      </c>
      <c r="D51" s="25">
        <v>0</v>
      </c>
      <c r="E51" s="25">
        <v>0</v>
      </c>
      <c r="F51" s="26">
        <v>0</v>
      </c>
      <c r="G51" s="26"/>
      <c r="H51" s="26"/>
      <c r="I51" s="26"/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8">
        <v>0</v>
      </c>
    </row>
    <row r="52" spans="2:16" ht="101.25" x14ac:dyDescent="0.35">
      <c r="B52" s="23" t="s">
        <v>38</v>
      </c>
      <c r="C52" s="30">
        <v>0</v>
      </c>
      <c r="D52" s="25">
        <v>0</v>
      </c>
      <c r="E52" s="25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8">
        <v>0</v>
      </c>
    </row>
    <row r="53" spans="2:16" ht="121.5" x14ac:dyDescent="0.35">
      <c r="B53" s="23" t="s">
        <v>39</v>
      </c>
      <c r="C53" s="40">
        <v>0</v>
      </c>
      <c r="D53" s="25">
        <v>0</v>
      </c>
      <c r="E53" s="25"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8">
        <v>0</v>
      </c>
    </row>
    <row r="54" spans="2:16" ht="81" x14ac:dyDescent="0.35">
      <c r="B54" s="23" t="s">
        <v>40</v>
      </c>
      <c r="C54" s="40">
        <v>0</v>
      </c>
      <c r="D54" s="25">
        <v>0</v>
      </c>
      <c r="E54" s="25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8">
        <v>0</v>
      </c>
    </row>
    <row r="55" spans="2:16" ht="102" thickBot="1" x14ac:dyDescent="0.4">
      <c r="B55" s="23" t="s">
        <v>41</v>
      </c>
      <c r="C55" s="41">
        <v>0</v>
      </c>
      <c r="D55" s="25">
        <v>0</v>
      </c>
      <c r="E55" s="25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8">
        <v>0</v>
      </c>
    </row>
    <row r="56" spans="2:16" ht="61.5" thickBot="1" x14ac:dyDescent="0.4">
      <c r="B56" s="21" t="s">
        <v>42</v>
      </c>
      <c r="C56" s="44">
        <f>SUM(C57:C65)</f>
        <v>2420000</v>
      </c>
      <c r="D56" s="32">
        <f>+D57+D58+D60</f>
        <v>8047534</v>
      </c>
      <c r="E56" s="45">
        <f>+C56+D56</f>
        <v>10467534</v>
      </c>
      <c r="F56" s="46">
        <f t="shared" ref="F56:P56" si="19">SUM(F57:F65)</f>
        <v>0</v>
      </c>
      <c r="G56" s="37">
        <f t="shared" si="19"/>
        <v>0</v>
      </c>
      <c r="H56" s="37">
        <f t="shared" si="19"/>
        <v>0</v>
      </c>
      <c r="I56" s="37">
        <f t="shared" si="19"/>
        <v>0</v>
      </c>
      <c r="J56" s="37">
        <f t="shared" si="19"/>
        <v>0</v>
      </c>
      <c r="K56" s="37">
        <f t="shared" si="19"/>
        <v>0</v>
      </c>
      <c r="L56" s="33">
        <f t="shared" ref="L56" si="20">SUM(L57:L65)</f>
        <v>23645.71</v>
      </c>
      <c r="M56" s="37">
        <v>0</v>
      </c>
      <c r="N56" s="33">
        <f t="shared" ref="N56:O56" si="21">SUM(N57:N65)</f>
        <v>213239.56</v>
      </c>
      <c r="O56" s="33">
        <f t="shared" si="21"/>
        <v>220712.76</v>
      </c>
      <c r="P56" s="38">
        <f t="shared" si="19"/>
        <v>457598.02999999997</v>
      </c>
    </row>
    <row r="57" spans="2:16" ht="40.5" x14ac:dyDescent="0.35">
      <c r="B57" s="23" t="s">
        <v>43</v>
      </c>
      <c r="C57" s="24">
        <v>550000</v>
      </c>
      <c r="D57" s="25">
        <v>0</v>
      </c>
      <c r="E57" s="25">
        <f>+C57+D57</f>
        <v>550000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23645.71</v>
      </c>
      <c r="M57" s="26">
        <v>0</v>
      </c>
      <c r="N57" s="70">
        <v>89999.97</v>
      </c>
      <c r="O57" s="70">
        <v>103853.17</v>
      </c>
      <c r="P57" s="28">
        <f>SUM(F57:O57)</f>
        <v>217498.84999999998</v>
      </c>
    </row>
    <row r="58" spans="2:16" ht="101.25" x14ac:dyDescent="0.35">
      <c r="B58" s="23" t="s">
        <v>78</v>
      </c>
      <c r="C58" s="29">
        <v>150000</v>
      </c>
      <c r="D58" s="25">
        <v>0</v>
      </c>
      <c r="E58" s="25">
        <f t="shared" ref="E58:E65" si="22">+C58+D58</f>
        <v>150000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70">
        <v>123239.59</v>
      </c>
      <c r="O58" s="70">
        <v>116859.59</v>
      </c>
      <c r="P58" s="28">
        <f t="shared" ref="P58:P65" si="23">SUM(F58:O58)</f>
        <v>240099.18</v>
      </c>
    </row>
    <row r="59" spans="2:16" ht="81" x14ac:dyDescent="0.35">
      <c r="B59" s="23" t="s">
        <v>44</v>
      </c>
      <c r="C59" s="30"/>
      <c r="D59" s="25">
        <v>0</v>
      </c>
      <c r="E59" s="25">
        <f t="shared" si="22"/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70">
        <v>0</v>
      </c>
      <c r="O59" s="70">
        <v>0</v>
      </c>
      <c r="P59" s="28">
        <f t="shared" si="23"/>
        <v>0</v>
      </c>
    </row>
    <row r="60" spans="2:16" ht="101.25" x14ac:dyDescent="0.35">
      <c r="B60" s="23" t="s">
        <v>45</v>
      </c>
      <c r="C60" s="30">
        <v>1000000</v>
      </c>
      <c r="D60" s="25">
        <v>8047534</v>
      </c>
      <c r="E60" s="25">
        <f t="shared" si="22"/>
        <v>9047534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70">
        <v>0</v>
      </c>
      <c r="P60" s="28">
        <f t="shared" si="23"/>
        <v>0</v>
      </c>
    </row>
    <row r="61" spans="2:16" ht="60.75" x14ac:dyDescent="0.35">
      <c r="B61" s="23" t="s">
        <v>46</v>
      </c>
      <c r="C61" s="29">
        <v>220000</v>
      </c>
      <c r="D61" s="25">
        <v>-50000</v>
      </c>
      <c r="E61" s="25">
        <f t="shared" si="22"/>
        <v>170000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70">
        <v>0</v>
      </c>
      <c r="P61" s="28">
        <f t="shared" si="23"/>
        <v>0</v>
      </c>
    </row>
    <row r="62" spans="2:16" ht="60.75" x14ac:dyDescent="0.35">
      <c r="B62" s="23" t="s">
        <v>47</v>
      </c>
      <c r="C62" s="30">
        <v>100000</v>
      </c>
      <c r="D62" s="25">
        <v>175000</v>
      </c>
      <c r="E62" s="25">
        <f t="shared" si="22"/>
        <v>275000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70">
        <v>0</v>
      </c>
      <c r="P62" s="28">
        <f t="shared" si="23"/>
        <v>0</v>
      </c>
    </row>
    <row r="63" spans="2:16" ht="60.75" x14ac:dyDescent="0.35">
      <c r="B63" s="23" t="s">
        <v>48</v>
      </c>
      <c r="C63" s="30">
        <v>0</v>
      </c>
      <c r="D63" s="25">
        <v>0</v>
      </c>
      <c r="E63" s="25">
        <f t="shared" si="22"/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70">
        <v>0</v>
      </c>
      <c r="P63" s="28">
        <f t="shared" si="23"/>
        <v>0</v>
      </c>
    </row>
    <row r="64" spans="2:16" ht="40.5" x14ac:dyDescent="0.35">
      <c r="B64" s="23" t="s">
        <v>49</v>
      </c>
      <c r="C64" s="30">
        <v>400000</v>
      </c>
      <c r="D64" s="25">
        <v>0</v>
      </c>
      <c r="E64" s="25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70">
        <v>0</v>
      </c>
      <c r="P64" s="28">
        <f t="shared" si="23"/>
        <v>0</v>
      </c>
    </row>
    <row r="65" spans="2:16" ht="81.75" thickBot="1" x14ac:dyDescent="0.4">
      <c r="B65" s="23" t="s">
        <v>50</v>
      </c>
      <c r="C65" s="31">
        <v>0</v>
      </c>
      <c r="D65" s="25">
        <v>0</v>
      </c>
      <c r="E65" s="25">
        <f t="shared" si="22"/>
        <v>0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70">
        <v>0</v>
      </c>
      <c r="P65" s="28">
        <f t="shared" si="23"/>
        <v>0</v>
      </c>
    </row>
    <row r="66" spans="2:16" ht="21" thickBot="1" x14ac:dyDescent="0.3">
      <c r="B66" s="21" t="s">
        <v>51</v>
      </c>
      <c r="C66" s="47">
        <v>0</v>
      </c>
      <c r="D66" s="47">
        <v>0</v>
      </c>
      <c r="E66" s="47">
        <v>0</v>
      </c>
      <c r="F66" s="48">
        <f t="shared" ref="F66:P66" si="24">SUM(F67:F70)</f>
        <v>0</v>
      </c>
      <c r="G66" s="48">
        <f t="shared" si="24"/>
        <v>0</v>
      </c>
      <c r="H66" s="48">
        <f t="shared" si="24"/>
        <v>0</v>
      </c>
      <c r="I66" s="48">
        <f t="shared" si="24"/>
        <v>0</v>
      </c>
      <c r="J66" s="48">
        <f t="shared" si="24"/>
        <v>0</v>
      </c>
      <c r="K66" s="48">
        <f t="shared" si="24"/>
        <v>0</v>
      </c>
      <c r="L66" s="48">
        <f t="shared" ref="L66:M66" si="25">SUM(L67:L70)</f>
        <v>0</v>
      </c>
      <c r="M66" s="48">
        <f t="shared" si="25"/>
        <v>0</v>
      </c>
      <c r="N66" s="48">
        <f t="shared" ref="N66:O66" si="26">SUM(N67:N70)</f>
        <v>0</v>
      </c>
      <c r="O66" s="48">
        <f t="shared" si="26"/>
        <v>0</v>
      </c>
      <c r="P66" s="49">
        <f t="shared" si="24"/>
        <v>0</v>
      </c>
    </row>
    <row r="67" spans="2:16" ht="40.5" x14ac:dyDescent="0.35">
      <c r="B67" s="23" t="s">
        <v>52</v>
      </c>
      <c r="C67" s="40">
        <v>0</v>
      </c>
      <c r="D67" s="25">
        <v>0</v>
      </c>
      <c r="E67" s="25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8">
        <v>0</v>
      </c>
    </row>
    <row r="68" spans="2:16" ht="40.5" x14ac:dyDescent="0.35">
      <c r="B68" s="23" t="s">
        <v>53</v>
      </c>
      <c r="C68" s="30">
        <v>0</v>
      </c>
      <c r="D68" s="25">
        <v>0</v>
      </c>
      <c r="E68" s="25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8">
        <v>0</v>
      </c>
    </row>
    <row r="69" spans="2:16" ht="81" x14ac:dyDescent="0.35">
      <c r="B69" s="23" t="s">
        <v>54</v>
      </c>
      <c r="C69" s="30">
        <v>0</v>
      </c>
      <c r="D69" s="25">
        <v>0</v>
      </c>
      <c r="E69" s="25">
        <v>0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28">
        <v>0</v>
      </c>
    </row>
    <row r="70" spans="2:16" ht="102" thickBot="1" x14ac:dyDescent="0.4">
      <c r="B70" s="23" t="s">
        <v>55</v>
      </c>
      <c r="C70" s="31">
        <v>0</v>
      </c>
      <c r="D70" s="25">
        <v>0</v>
      </c>
      <c r="E70" s="25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8">
        <v>0</v>
      </c>
    </row>
    <row r="71" spans="2:16" ht="81.75" thickBot="1" x14ac:dyDescent="0.4">
      <c r="B71" s="21" t="s">
        <v>56</v>
      </c>
      <c r="C71" s="47">
        <v>0</v>
      </c>
      <c r="D71" s="47">
        <v>0</v>
      </c>
      <c r="E71" s="47">
        <v>0</v>
      </c>
      <c r="F71" s="37">
        <f t="shared" ref="F71:K71" si="27">SUM(F72:F78)</f>
        <v>0</v>
      </c>
      <c r="G71" s="37">
        <f t="shared" si="27"/>
        <v>0</v>
      </c>
      <c r="H71" s="37">
        <f t="shared" si="27"/>
        <v>0</v>
      </c>
      <c r="I71" s="37">
        <f t="shared" si="27"/>
        <v>0</v>
      </c>
      <c r="J71" s="37">
        <f t="shared" si="27"/>
        <v>0</v>
      </c>
      <c r="K71" s="37">
        <f t="shared" si="27"/>
        <v>0</v>
      </c>
      <c r="L71" s="37">
        <f t="shared" ref="L71:P71" si="28">SUM(L72:L78)</f>
        <v>0</v>
      </c>
      <c r="M71" s="37">
        <f t="shared" ref="M71:N71" si="29">SUM(M72:M78)</f>
        <v>0</v>
      </c>
      <c r="N71" s="37">
        <f t="shared" si="29"/>
        <v>0</v>
      </c>
      <c r="O71" s="37">
        <f t="shared" ref="O71" si="30">SUM(O72:O78)</f>
        <v>0</v>
      </c>
      <c r="P71" s="50">
        <f t="shared" si="28"/>
        <v>0</v>
      </c>
    </row>
    <row r="72" spans="2:16" ht="40.5" x14ac:dyDescent="0.35">
      <c r="B72" s="23" t="s">
        <v>57</v>
      </c>
      <c r="C72" s="40">
        <v>0</v>
      </c>
      <c r="D72" s="25">
        <v>0</v>
      </c>
      <c r="E72" s="25">
        <v>0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8"/>
    </row>
    <row r="73" spans="2:16" ht="81" x14ac:dyDescent="0.35">
      <c r="B73" s="23" t="s">
        <v>58</v>
      </c>
      <c r="C73" s="30">
        <v>0</v>
      </c>
      <c r="D73" s="25">
        <v>0</v>
      </c>
      <c r="E73" s="25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8"/>
    </row>
    <row r="74" spans="2:16" ht="40.5" x14ac:dyDescent="0.35">
      <c r="B74" s="21" t="s">
        <v>59</v>
      </c>
      <c r="C74" s="30">
        <v>0</v>
      </c>
      <c r="D74" s="25">
        <v>0</v>
      </c>
      <c r="E74" s="25">
        <v>0</v>
      </c>
      <c r="F74" s="26">
        <f>F75+F76+F77-F78</f>
        <v>0</v>
      </c>
      <c r="G74" s="26">
        <f>G75+G76+G77-G78</f>
        <v>0</v>
      </c>
      <c r="H74" s="26">
        <f>H75+H76+H77-H78</f>
        <v>0</v>
      </c>
      <c r="I74" s="26">
        <f>I75+I76+I77-I78</f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8">
        <v>0</v>
      </c>
    </row>
    <row r="75" spans="2:16" ht="60.75" x14ac:dyDescent="0.35">
      <c r="B75" s="23" t="s">
        <v>60</v>
      </c>
      <c r="C75" s="30">
        <v>0</v>
      </c>
      <c r="D75" s="25">
        <v>0</v>
      </c>
      <c r="E75" s="25">
        <v>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8"/>
    </row>
    <row r="76" spans="2:16" ht="60.75" x14ac:dyDescent="0.35">
      <c r="B76" s="23" t="s">
        <v>61</v>
      </c>
      <c r="C76" s="30">
        <v>0</v>
      </c>
      <c r="D76" s="25">
        <v>0</v>
      </c>
      <c r="E76" s="25">
        <v>0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6">
        <v>0</v>
      </c>
      <c r="P76" s="28"/>
    </row>
    <row r="77" spans="2:16" ht="40.5" x14ac:dyDescent="0.35">
      <c r="B77" s="23" t="s">
        <v>62</v>
      </c>
      <c r="C77" s="30"/>
      <c r="D77" s="25">
        <v>0</v>
      </c>
      <c r="E77" s="25">
        <v>0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6">
        <v>0</v>
      </c>
      <c r="P77" s="28"/>
    </row>
    <row r="78" spans="2:16" ht="81.75" thickBot="1" x14ac:dyDescent="0.4">
      <c r="B78" s="23" t="s">
        <v>63</v>
      </c>
      <c r="C78" s="31">
        <v>0</v>
      </c>
      <c r="D78" s="25">
        <v>0</v>
      </c>
      <c r="E78" s="25">
        <v>0</v>
      </c>
      <c r="F78" s="26">
        <v>0</v>
      </c>
      <c r="G78" s="26">
        <v>0</v>
      </c>
      <c r="H78" s="26">
        <v>0</v>
      </c>
      <c r="I78" s="26">
        <v>0</v>
      </c>
      <c r="J78" s="26">
        <v>0</v>
      </c>
      <c r="K78" s="26">
        <v>0</v>
      </c>
      <c r="L78" s="26">
        <v>0</v>
      </c>
      <c r="M78" s="26">
        <v>0</v>
      </c>
      <c r="N78" s="26">
        <v>0</v>
      </c>
      <c r="O78" s="26">
        <v>0</v>
      </c>
      <c r="P78" s="28">
        <v>0</v>
      </c>
    </row>
    <row r="79" spans="2:16" ht="21" thickBot="1" x14ac:dyDescent="0.3">
      <c r="B79" s="51" t="s">
        <v>64</v>
      </c>
      <c r="C79" s="52">
        <f>C15+C20+C30+C39+C48+C56+C66+C71+C74</f>
        <v>78393676</v>
      </c>
      <c r="D79" s="53">
        <f>+D14</f>
        <v>8047534</v>
      </c>
      <c r="E79" s="53">
        <f>+C79+D79</f>
        <v>86441210</v>
      </c>
      <c r="F79" s="54">
        <f t="shared" ref="F79:J79" si="31">F15+F20+F30+F39+F48+F56+F66+F71+F74</f>
        <v>4702429.8899999997</v>
      </c>
      <c r="G79" s="54">
        <f t="shared" si="31"/>
        <v>4656961.25</v>
      </c>
      <c r="H79" s="54">
        <f t="shared" si="31"/>
        <v>4915008.1300000008</v>
      </c>
      <c r="I79" s="54">
        <f t="shared" si="31"/>
        <v>5222466.8500000006</v>
      </c>
      <c r="J79" s="54">
        <f t="shared" si="31"/>
        <v>4636164.3099999996</v>
      </c>
      <c r="K79" s="54">
        <f t="shared" ref="K79:L79" si="32">K15+K20+K30+K39+K48+K56+K66+K71+K74</f>
        <v>5720063.7699999996</v>
      </c>
      <c r="L79" s="54">
        <f t="shared" si="32"/>
        <v>5771756.6600000001</v>
      </c>
      <c r="M79" s="54">
        <f t="shared" ref="M79:N79" si="33">M15+M20+M30+M39+M48+M56+M66+M71+M74</f>
        <v>6077666.1099999994</v>
      </c>
      <c r="N79" s="54">
        <f t="shared" si="33"/>
        <v>5385443.2399999993</v>
      </c>
      <c r="O79" s="54">
        <f t="shared" ref="O79" si="34">O15+O20+O30+O39+O48+O56+O66+O71+O74</f>
        <v>9030709.959999999</v>
      </c>
      <c r="P79" s="54">
        <f>P15+P20+P30+P39+P48+P56+P66+P71+P74</f>
        <v>56118670.170000002</v>
      </c>
    </row>
    <row r="80" spans="2:16" ht="40.5" x14ac:dyDescent="0.35">
      <c r="B80" s="55" t="s">
        <v>65</v>
      </c>
      <c r="C80" s="24">
        <f t="shared" ref="C80:P80" si="35">C81+C84+C87</f>
        <v>0</v>
      </c>
      <c r="D80" s="27"/>
      <c r="E80" s="27"/>
      <c r="F80" s="26">
        <f t="shared" si="35"/>
        <v>0</v>
      </c>
      <c r="G80" s="26">
        <f t="shared" si="35"/>
        <v>0</v>
      </c>
      <c r="H80" s="26">
        <f t="shared" si="35"/>
        <v>0</v>
      </c>
      <c r="I80" s="26">
        <f t="shared" ref="I80" si="36">I81+I84+I87</f>
        <v>0</v>
      </c>
      <c r="J80" s="26">
        <v>0</v>
      </c>
      <c r="K80" s="26">
        <v>0</v>
      </c>
      <c r="L80" s="26">
        <v>0</v>
      </c>
      <c r="M80" s="56"/>
      <c r="N80" s="56"/>
      <c r="O80" s="56"/>
      <c r="P80" s="28">
        <f t="shared" si="35"/>
        <v>0</v>
      </c>
    </row>
    <row r="81" spans="2:16" ht="60.75" x14ac:dyDescent="0.35">
      <c r="B81" s="21" t="s">
        <v>66</v>
      </c>
      <c r="C81" s="30">
        <f t="shared" ref="C81:P81" si="37">C82+C83</f>
        <v>0</v>
      </c>
      <c r="D81" s="25"/>
      <c r="E81" s="25"/>
      <c r="F81" s="41">
        <f t="shared" si="37"/>
        <v>0</v>
      </c>
      <c r="G81" s="41">
        <f t="shared" si="37"/>
        <v>0</v>
      </c>
      <c r="H81" s="41">
        <f t="shared" si="37"/>
        <v>0</v>
      </c>
      <c r="I81" s="41">
        <f t="shared" ref="I81" si="38">I82+I83</f>
        <v>0</v>
      </c>
      <c r="J81" s="26">
        <v>0</v>
      </c>
      <c r="K81" s="26">
        <v>0</v>
      </c>
      <c r="L81" s="26">
        <v>0</v>
      </c>
      <c r="M81" s="56"/>
      <c r="N81" s="56"/>
      <c r="O81" s="56"/>
      <c r="P81" s="57">
        <f t="shared" si="37"/>
        <v>0</v>
      </c>
    </row>
    <row r="82" spans="2:16" ht="81" x14ac:dyDescent="0.35">
      <c r="B82" s="58" t="s">
        <v>67</v>
      </c>
      <c r="C82" s="29">
        <v>0</v>
      </c>
      <c r="D82" s="27"/>
      <c r="E82" s="27"/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56"/>
      <c r="N82" s="56"/>
      <c r="O82" s="56"/>
      <c r="P82" s="28">
        <v>0</v>
      </c>
    </row>
    <row r="83" spans="2:16" ht="81" x14ac:dyDescent="0.35">
      <c r="B83" s="58" t="s">
        <v>68</v>
      </c>
      <c r="C83" s="29">
        <v>0</v>
      </c>
      <c r="D83" s="27"/>
      <c r="E83" s="27"/>
      <c r="F83" s="26">
        <v>0</v>
      </c>
      <c r="G83" s="26">
        <v>0</v>
      </c>
      <c r="H83" s="26">
        <v>0</v>
      </c>
      <c r="I83" s="26">
        <v>0</v>
      </c>
      <c r="J83" s="26">
        <v>0</v>
      </c>
      <c r="K83" s="26">
        <v>0</v>
      </c>
      <c r="L83" s="26">
        <v>0</v>
      </c>
      <c r="M83" s="56"/>
      <c r="N83" s="56"/>
      <c r="O83" s="56"/>
      <c r="P83" s="28">
        <v>0</v>
      </c>
    </row>
    <row r="84" spans="2:16" ht="40.5" x14ac:dyDescent="0.35">
      <c r="B84" s="21" t="s">
        <v>69</v>
      </c>
      <c r="C84" s="30">
        <f>C85+C86</f>
        <v>0</v>
      </c>
      <c r="D84" s="25"/>
      <c r="E84" s="25"/>
      <c r="F84" s="41">
        <f t="shared" ref="F84:P84" si="39">F85+F86</f>
        <v>0</v>
      </c>
      <c r="G84" s="41">
        <f t="shared" si="39"/>
        <v>0</v>
      </c>
      <c r="H84" s="41">
        <f t="shared" si="39"/>
        <v>0</v>
      </c>
      <c r="I84" s="41">
        <f t="shared" ref="I84" si="40">I85+I86</f>
        <v>0</v>
      </c>
      <c r="J84" s="26">
        <v>0</v>
      </c>
      <c r="K84" s="26">
        <v>0</v>
      </c>
      <c r="L84" s="26">
        <v>0</v>
      </c>
      <c r="M84" s="56"/>
      <c r="N84" s="56"/>
      <c r="O84" s="56"/>
      <c r="P84" s="57">
        <f t="shared" si="39"/>
        <v>0</v>
      </c>
    </row>
    <row r="85" spans="2:16" ht="60.75" x14ac:dyDescent="0.35">
      <c r="B85" s="58" t="s">
        <v>70</v>
      </c>
      <c r="C85" s="30">
        <v>0</v>
      </c>
      <c r="D85" s="25"/>
      <c r="E85" s="25"/>
      <c r="F85" s="41">
        <v>0</v>
      </c>
      <c r="G85" s="41">
        <v>0</v>
      </c>
      <c r="H85" s="41">
        <v>0</v>
      </c>
      <c r="I85" s="41">
        <v>0</v>
      </c>
      <c r="J85" s="26">
        <v>0</v>
      </c>
      <c r="K85" s="26">
        <v>0</v>
      </c>
      <c r="L85" s="26">
        <v>0</v>
      </c>
      <c r="M85" s="56"/>
      <c r="N85" s="56"/>
      <c r="O85" s="56"/>
      <c r="P85" s="57">
        <v>0</v>
      </c>
    </row>
    <row r="86" spans="2:16" ht="60.75" x14ac:dyDescent="0.35">
      <c r="B86" s="58" t="s">
        <v>71</v>
      </c>
      <c r="C86" s="30">
        <v>0</v>
      </c>
      <c r="D86" s="25"/>
      <c r="E86" s="25"/>
      <c r="F86" s="41">
        <v>0</v>
      </c>
      <c r="G86" s="41">
        <v>0</v>
      </c>
      <c r="H86" s="41">
        <v>0</v>
      </c>
      <c r="I86" s="41">
        <v>0</v>
      </c>
      <c r="J86" s="26">
        <v>0</v>
      </c>
      <c r="K86" s="26">
        <v>0</v>
      </c>
      <c r="L86" s="26">
        <v>0</v>
      </c>
      <c r="M86" s="56"/>
      <c r="N86" s="56"/>
      <c r="O86" s="56"/>
      <c r="P86" s="57">
        <v>0</v>
      </c>
    </row>
    <row r="87" spans="2:16" ht="60.75" x14ac:dyDescent="0.35">
      <c r="B87" s="21" t="s">
        <v>72</v>
      </c>
      <c r="C87" s="30">
        <f t="shared" ref="C87:P87" si="41">C88</f>
        <v>0</v>
      </c>
      <c r="D87" s="25"/>
      <c r="E87" s="25"/>
      <c r="F87" s="41">
        <f t="shared" si="41"/>
        <v>0</v>
      </c>
      <c r="G87" s="41">
        <v>0</v>
      </c>
      <c r="H87" s="25">
        <v>0</v>
      </c>
      <c r="I87" s="25">
        <v>0</v>
      </c>
      <c r="J87" s="26">
        <v>0</v>
      </c>
      <c r="K87" s="26">
        <v>0</v>
      </c>
      <c r="L87" s="26">
        <v>0</v>
      </c>
      <c r="M87" s="56"/>
      <c r="N87" s="56"/>
      <c r="O87" s="56"/>
      <c r="P87" s="57">
        <f t="shared" si="41"/>
        <v>0</v>
      </c>
    </row>
    <row r="88" spans="2:16" ht="60.75" x14ac:dyDescent="0.35">
      <c r="B88" s="58" t="s">
        <v>73</v>
      </c>
      <c r="C88" s="30">
        <v>0</v>
      </c>
      <c r="D88" s="25"/>
      <c r="E88" s="25"/>
      <c r="F88" s="41">
        <v>0</v>
      </c>
      <c r="G88" s="41">
        <v>0</v>
      </c>
      <c r="H88" s="25">
        <v>0</v>
      </c>
      <c r="I88" s="25">
        <v>0</v>
      </c>
      <c r="J88" s="26">
        <v>0</v>
      </c>
      <c r="K88" s="26">
        <v>0</v>
      </c>
      <c r="L88" s="26">
        <v>0</v>
      </c>
      <c r="M88" s="56"/>
      <c r="N88" s="56"/>
      <c r="O88" s="56"/>
      <c r="P88" s="57">
        <v>0</v>
      </c>
    </row>
    <row r="89" spans="2:16" ht="41.25" thickBot="1" x14ac:dyDescent="0.3">
      <c r="B89" s="59" t="s">
        <v>74</v>
      </c>
      <c r="C89" s="60">
        <f>C81+C84+C87</f>
        <v>0</v>
      </c>
      <c r="D89" s="61">
        <f>D81+D84+D87</f>
        <v>0</v>
      </c>
      <c r="E89" s="61">
        <f>E81+E84+E87</f>
        <v>0</v>
      </c>
      <c r="F89" s="60">
        <f t="shared" ref="F89:P89" si="42">F81+F84+F87</f>
        <v>0</v>
      </c>
      <c r="G89" s="60">
        <f t="shared" si="42"/>
        <v>0</v>
      </c>
      <c r="H89" s="60">
        <f t="shared" si="42"/>
        <v>0</v>
      </c>
      <c r="I89" s="60">
        <f t="shared" ref="I89:J89" si="43">I81+I84+I87</f>
        <v>0</v>
      </c>
      <c r="J89" s="60">
        <f t="shared" si="43"/>
        <v>0</v>
      </c>
      <c r="K89" s="60">
        <f t="shared" ref="K89:L89" si="44">K81+K84+K87</f>
        <v>0</v>
      </c>
      <c r="L89" s="60">
        <f t="shared" si="44"/>
        <v>0</v>
      </c>
      <c r="M89" s="62"/>
      <c r="N89" s="62"/>
      <c r="O89" s="62"/>
      <c r="P89" s="63">
        <f t="shared" si="42"/>
        <v>0</v>
      </c>
    </row>
    <row r="90" spans="2:16" ht="21" thickBot="1" x14ac:dyDescent="0.3">
      <c r="B90" s="64" t="s">
        <v>75</v>
      </c>
      <c r="C90" s="65">
        <f>C79+C89</f>
        <v>78393676</v>
      </c>
      <c r="D90" s="66">
        <f>+D79</f>
        <v>8047534</v>
      </c>
      <c r="E90" s="66">
        <f>+C90+D90</f>
        <v>86441210</v>
      </c>
      <c r="F90" s="67">
        <f t="shared" ref="F90:K90" si="45">F79+F89</f>
        <v>4702429.8899999997</v>
      </c>
      <c r="G90" s="65">
        <f t="shared" si="45"/>
        <v>4656961.25</v>
      </c>
      <c r="H90" s="66">
        <f t="shared" si="45"/>
        <v>4915008.1300000008</v>
      </c>
      <c r="I90" s="66">
        <f t="shared" si="45"/>
        <v>5222466.8500000006</v>
      </c>
      <c r="J90" s="66">
        <f t="shared" si="45"/>
        <v>4636164.3099999996</v>
      </c>
      <c r="K90" s="66">
        <f t="shared" si="45"/>
        <v>5720063.7699999996</v>
      </c>
      <c r="L90" s="66">
        <f t="shared" ref="L90:N90" si="46">L79+L89</f>
        <v>5771756.6600000001</v>
      </c>
      <c r="M90" s="66">
        <f t="shared" si="46"/>
        <v>6077666.1099999994</v>
      </c>
      <c r="N90" s="66">
        <f t="shared" si="46"/>
        <v>5385443.2399999993</v>
      </c>
      <c r="O90" s="66">
        <f t="shared" ref="O90" si="47">O79+O89</f>
        <v>9030709.959999999</v>
      </c>
      <c r="P90" s="68">
        <f>P79+P89</f>
        <v>56118670.170000002</v>
      </c>
    </row>
    <row r="92" spans="2:16" ht="43.5" x14ac:dyDescent="0.3">
      <c r="B92" s="3" t="s">
        <v>91</v>
      </c>
      <c r="C92" s="2"/>
      <c r="D92" s="2"/>
      <c r="E92" s="2"/>
      <c r="F92" s="2"/>
      <c r="G92" s="2"/>
      <c r="P92" s="13"/>
    </row>
    <row r="93" spans="2:16" x14ac:dyDescent="0.25">
      <c r="B93" s="3"/>
      <c r="C93" s="2"/>
      <c r="D93" s="2"/>
      <c r="E93" s="2"/>
      <c r="F93" s="2"/>
      <c r="G93" s="2"/>
      <c r="P93" s="12"/>
    </row>
    <row r="94" spans="2:16" x14ac:dyDescent="0.25">
      <c r="B94" s="4" t="s">
        <v>79</v>
      </c>
      <c r="C94" s="2"/>
      <c r="D94" s="2"/>
      <c r="E94" s="2"/>
      <c r="F94" s="2"/>
      <c r="G94" s="2"/>
    </row>
    <row r="95" spans="2:16" x14ac:dyDescent="0.25">
      <c r="B95" s="3" t="s">
        <v>80</v>
      </c>
      <c r="C95" s="2"/>
      <c r="D95" s="2"/>
      <c r="E95" s="2"/>
      <c r="F95" s="2"/>
      <c r="G95" s="2"/>
    </row>
    <row r="96" spans="2:16" ht="57" x14ac:dyDescent="0.25">
      <c r="B96" s="3" t="s">
        <v>81</v>
      </c>
      <c r="C96" s="2"/>
      <c r="D96" s="2"/>
      <c r="E96" s="2"/>
      <c r="F96" s="2"/>
      <c r="G96" s="2"/>
    </row>
    <row r="97" spans="2:7" ht="42.75" x14ac:dyDescent="0.25">
      <c r="B97" s="3" t="s">
        <v>82</v>
      </c>
      <c r="C97" s="2"/>
      <c r="D97" s="2"/>
      <c r="E97" s="2"/>
      <c r="F97" s="2"/>
      <c r="G97" s="2"/>
    </row>
    <row r="98" spans="2:7" ht="28.5" x14ac:dyDescent="0.25">
      <c r="B98" s="3" t="s">
        <v>83</v>
      </c>
      <c r="C98" s="2"/>
      <c r="D98" s="2"/>
      <c r="E98" s="2"/>
      <c r="F98" s="2"/>
      <c r="G98" s="2"/>
    </row>
    <row r="99" spans="2:7" ht="42.75" x14ac:dyDescent="0.25">
      <c r="B99" s="3" t="s">
        <v>84</v>
      </c>
      <c r="C99" s="2"/>
      <c r="D99" s="2"/>
      <c r="E99" s="2"/>
      <c r="F99" s="2"/>
      <c r="G99" s="2"/>
    </row>
    <row r="100" spans="2:7" x14ac:dyDescent="0.25">
      <c r="B100" s="3" t="s">
        <v>85</v>
      </c>
      <c r="C100" s="2"/>
      <c r="D100" s="2"/>
      <c r="E100" s="2"/>
      <c r="F100" s="2"/>
      <c r="G100" s="2"/>
    </row>
    <row r="101" spans="2:7" x14ac:dyDescent="0.25">
      <c r="B101" s="2"/>
      <c r="C101" s="2"/>
      <c r="D101" s="2"/>
      <c r="E101" s="2"/>
      <c r="F101" s="2"/>
      <c r="G101" s="2"/>
    </row>
    <row r="102" spans="2:7" ht="15" customHeight="1" x14ac:dyDescent="0.25">
      <c r="B102" s="71" t="s">
        <v>92</v>
      </c>
      <c r="C102" s="72"/>
      <c r="D102" s="72"/>
      <c r="E102" s="9"/>
      <c r="F102" s="2"/>
      <c r="G102" s="2"/>
    </row>
    <row r="103" spans="2:7" ht="15" customHeight="1" x14ac:dyDescent="0.25">
      <c r="B103" s="72"/>
      <c r="C103" s="72"/>
      <c r="D103" s="72"/>
      <c r="E103" s="9"/>
      <c r="F103" s="2"/>
      <c r="G103" s="2"/>
    </row>
    <row r="104" spans="2:7" ht="15" customHeight="1" x14ac:dyDescent="0.25">
      <c r="B104" s="72"/>
      <c r="C104" s="72"/>
      <c r="D104" s="72"/>
      <c r="E104" s="9"/>
      <c r="F104" s="2"/>
      <c r="G104" s="2"/>
    </row>
    <row r="105" spans="2:7" ht="15" customHeight="1" x14ac:dyDescent="0.25">
      <c r="B105" s="72"/>
      <c r="C105" s="72"/>
      <c r="D105" s="72"/>
      <c r="E105" s="9"/>
      <c r="F105" s="2"/>
      <c r="G105" s="2"/>
    </row>
    <row r="106" spans="2:7" ht="15" customHeight="1" x14ac:dyDescent="0.25">
      <c r="B106" s="72"/>
      <c r="C106" s="72"/>
      <c r="D106" s="72"/>
      <c r="E106" s="9"/>
      <c r="F106" s="2"/>
      <c r="G106" s="2"/>
    </row>
    <row r="107" spans="2:7" ht="15" customHeight="1" x14ac:dyDescent="0.25">
      <c r="B107" s="72"/>
      <c r="C107" s="72"/>
      <c r="D107" s="72"/>
      <c r="E107" s="9"/>
      <c r="F107" s="2"/>
      <c r="G107" s="2"/>
    </row>
    <row r="108" spans="2:7" ht="15" customHeight="1" x14ac:dyDescent="0.25">
      <c r="B108" s="72"/>
      <c r="C108" s="72"/>
      <c r="D108" s="72"/>
      <c r="E108" s="9"/>
      <c r="F108" s="2"/>
      <c r="G108" s="2"/>
    </row>
    <row r="109" spans="2:7" ht="15" customHeight="1" x14ac:dyDescent="0.25">
      <c r="B109" s="72"/>
      <c r="C109" s="72"/>
      <c r="D109" s="72"/>
      <c r="E109" s="9"/>
      <c r="F109" s="2"/>
      <c r="G109" s="2"/>
    </row>
    <row r="110" spans="2:7" ht="15" customHeight="1" x14ac:dyDescent="0.25">
      <c r="B110" s="72"/>
      <c r="C110" s="72"/>
      <c r="D110" s="72"/>
      <c r="E110" s="9"/>
      <c r="F110" s="2"/>
      <c r="G110" s="2"/>
    </row>
    <row r="111" spans="2:7" ht="15" customHeight="1" x14ac:dyDescent="0.25">
      <c r="B111" s="72"/>
      <c r="C111" s="72"/>
      <c r="D111" s="72"/>
      <c r="E111" s="9"/>
      <c r="F111" s="2"/>
      <c r="G111" s="2"/>
    </row>
    <row r="112" spans="2:7" ht="15" customHeight="1" x14ac:dyDescent="0.25">
      <c r="B112" s="72"/>
      <c r="C112" s="72"/>
      <c r="D112" s="72"/>
      <c r="E112" s="9"/>
      <c r="F112" s="2"/>
      <c r="G112" s="2"/>
    </row>
    <row r="113" spans="2:7" ht="15" customHeight="1" x14ac:dyDescent="0.25">
      <c r="B113" s="72"/>
      <c r="C113" s="72"/>
      <c r="D113" s="72"/>
      <c r="E113" s="9"/>
      <c r="F113" s="2"/>
      <c r="G113" s="2"/>
    </row>
    <row r="114" spans="2:7" x14ac:dyDescent="0.25">
      <c r="B114" s="72"/>
      <c r="C114" s="72"/>
      <c r="D114" s="72"/>
      <c r="E114" s="9"/>
    </row>
    <row r="115" spans="2:7" x14ac:dyDescent="0.25">
      <c r="B115" s="72"/>
      <c r="C115" s="72"/>
      <c r="D115" s="72"/>
      <c r="E115" s="9"/>
    </row>
    <row r="116" spans="2:7" x14ac:dyDescent="0.25">
      <c r="B116" s="72"/>
      <c r="C116" s="72"/>
      <c r="D116" s="72"/>
      <c r="E116" s="9"/>
    </row>
    <row r="117" spans="2:7" x14ac:dyDescent="0.25">
      <c r="B117" s="72"/>
      <c r="C117" s="72"/>
      <c r="D117" s="72"/>
      <c r="E117" s="9"/>
    </row>
  </sheetData>
  <mergeCells count="1">
    <mergeCell ref="B102:D117"/>
  </mergeCells>
  <phoneticPr fontId="12" type="noConversion"/>
  <pageMargins left="0.25" right="0.25" top="0.75" bottom="0.75" header="0.3" footer="0.3"/>
  <pageSetup paperSize="5" scale="31" fitToHeight="0" orientation="portrait" horizontalDpi="4294967293" verticalDpi="0" r:id="rId1"/>
  <rowBreaks count="1" manualBreakCount="1">
    <brk id="90" max="16383" man="1"/>
  </rowBreaks>
  <ignoredErrors>
    <ignoredError sqref="C5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JUNIO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Crismairi Rodríguez</cp:lastModifiedBy>
  <cp:lastPrinted>2022-09-07T18:15:48Z</cp:lastPrinted>
  <dcterms:created xsi:type="dcterms:W3CDTF">2020-09-10T14:28:05Z</dcterms:created>
  <dcterms:modified xsi:type="dcterms:W3CDTF">2022-11-21T17:59:45Z</dcterms:modified>
</cp:coreProperties>
</file>